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drawings/drawing4.xml" ContentType="application/vnd.openxmlformats-officedocument.drawingml.chartshap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crescoprojectfinanceza.sharepoint.com/sites/StellenboschMIPPPPioneeringProject/Shared Documents/General/6. Phase 3 - Procurement/A Procurement Documents/3 Draft Submitted - BSC Submission (07.02.2025)/RFP Returnable Forms and Schedules/Appendices 21 - 22 Functionality Criteria - Financial/"/>
    </mc:Choice>
  </mc:AlternateContent>
  <xr:revisionPtr revIDLastSave="564" documentId="8_{42FE867E-7A04-466C-AC57-F9E4FF8F78F0}" xr6:coauthVersionLast="47" xr6:coauthVersionMax="47" xr10:uidLastSave="{EF0051BE-CC0A-4F1B-ACAA-559EAE856560}"/>
  <bookViews>
    <workbookView xWindow="-120" yWindow="-120" windowWidth="29040" windowHeight="15720" xr2:uid="{F23E263C-155A-40A8-94D2-DE4AD1BE8F29}"/>
  </bookViews>
  <sheets>
    <sheet name="Cover Page" sheetId="13" r:id="rId1"/>
    <sheet name="PV Cashflow AFS FI" sheetId="2" r:id="rId2"/>
    <sheet name="BESS Cashflow AFS FI" sheetId="18" r:id="rId3"/>
    <sheet name="Capex appendix" sheetId="4" r:id="rId4"/>
    <sheet name="Success and Dev fee appendix" sheetId="6" state="hidden" r:id="rId5"/>
    <sheet name="Debt funding appendix" sheetId="7" r:id="rId6"/>
    <sheet name="Technical appendix" sheetId="8" r:id="rId7"/>
    <sheet name="BEE appendix" sheetId="11" r:id="rId8"/>
    <sheet name="Macro-economic inputs" sheetId="14" r:id="rId9"/>
    <sheet name="Issues" sheetId="16" r:id="rId10"/>
    <sheet name="Megaflex Gen NLA" sheetId="21" r:id="rId11"/>
    <sheet name="Megaflex LA" sheetId="20" r:id="rId12"/>
  </sheets>
  <definedNames>
    <definedName name="__123Graph_A" hidden="1">#REF!</definedName>
    <definedName name="__123Graph_ACURRENT" hidden="1">#REF!</definedName>
    <definedName name="__123Graph_B" hidden="1">#REF!</definedName>
    <definedName name="__123Graph_BCURRENT" hidden="1">#REF!</definedName>
    <definedName name="__123Graph_F" hidden="1">#REF!</definedName>
    <definedName name="__123Graph_X" hidden="1">#REF!</definedName>
    <definedName name="__123Graph_XCURRENT" hidden="1">#REF!</definedName>
    <definedName name="__FDS_HYPERLINK_TOGGLE_STATE__" hidden="1">"ON"</definedName>
    <definedName name="__FDS_UNIQUE_RANGE_ID_GENERATOR_COUNTER" hidden="1">23</definedName>
    <definedName name="__FDS_USED_FOR_REUSING_RANGE_IDS_RECYCLE" hidden="1">{977,2403,1186,1415,2373,2489,41,41,41,41}</definedName>
    <definedName name="__r" hidden="1">#REF!</definedName>
    <definedName name="_1__123Graph_AGRAFICO_1" hidden="1">#REF!</definedName>
    <definedName name="_10__FDSAUDITLINK__" hidden="1">{"fdsup://directions/FAT Viewer?action=UPDATE&amp;creator=factset&amp;DYN_ARGS=TRUE&amp;DOC_NAME=FAT:FQL_AUDITING_CLIENT_TEMPLATE.FAT&amp;display_string=Audit&amp;VAR:KEY=DUVGHOPMXA&amp;VAR:QUERY=RkZfRUJJVERBX09QRVIoQU5OLE5PVyxOT1csRCwsVVNEKQ==&amp;WINDOW=FIRST_POPUP&amp;HEIGHT=450&amp;WIDTH=","450&amp;START_MAXIMIZED=FALSE&amp;VAR:CALENDAR=US&amp;VAR:SYMBOL=656247&amp;VAR:INDEX=0"}</definedName>
    <definedName name="_11__123Graph_ACHART_11" hidden="1">#REF!</definedName>
    <definedName name="_11__123Graph_AGRAFICO_2" hidden="1">#REF!</definedName>
    <definedName name="_11__FDSAUDITLINK__" hidden="1">{"fdsup://directions/FAT Viewer?action=UPDATE&amp;creator=factset&amp;DYN_ARGS=TRUE&amp;DOC_NAME=FAT:FQL_AUDITING_CLIENT_TEMPLATE.FAT&amp;display_string=Audit&amp;VAR:KEY=OZMPALYBKV&amp;VAR:QUERY=RkZfRUJJVERBX09QRVIoQU5OLE5PVyxOT1csRCwsVVNEKQ==&amp;WINDOW=FIRST_POPUP&amp;HEIGHT=450&amp;WIDTH=","450&amp;START_MAXIMIZED=FALSE&amp;VAR:CALENDAR=US&amp;VAR:SYMBOL=276388&amp;VAR:INDEX=0"}</definedName>
    <definedName name="_110__123Graph_CCHART_11" hidden="1">#REF!</definedName>
    <definedName name="_119__FDSAUDITLINK__" hidden="1">{"fdsup://directions/FAT Viewer?action=UPDATE&amp;creator=factset&amp;DYN_ARGS=TRUE&amp;DOC_NAME=FAT:FQL_AUDITING_CLIENT_TEMPLATE.FAT&amp;display_string=Audit&amp;VAR:KEY=UFAJKPWNKB&amp;VAR:QUERY=RkZfRUJJVChBTk4sTk9XLE5PVyxELCxVU0Qp&amp;WINDOW=FIRST_POPUP&amp;HEIGHT=450&amp;WIDTH=450&amp;START_MA","XIMIZED=FALSE&amp;VAR:CALENDAR=US&amp;VAR:SYMBOL=656247&amp;VAR:INDEX=0"}</definedName>
    <definedName name="_12__FDSAUDITLINK__" hidden="1">{"fdsup://directions/FAT Viewer?action=UPDATE&amp;creator=factset&amp;DYN_ARGS=TRUE&amp;DOC_NAME=FAT:FQL_AUDITING_CLIENT_TEMPLATE.FAT&amp;display_string=Audit&amp;VAR:KEY=TEJSVKDKBS&amp;VAR:QUERY=RkZfRUJJVChBTk4sTk9XLE5PVyxELCxVU0Qp&amp;WINDOW=FIRST_POPUP&amp;HEIGHT=450&amp;WIDTH=450&amp;START_MA","XIMIZED=FALSE&amp;VAR:CALENDAR=US&amp;VAR:SYMBOL=276388&amp;VAR:INDEX=0"}</definedName>
    <definedName name="_121__123Graph_CCHART_12" hidden="1">#REF!</definedName>
    <definedName name="_13__FDSAUDITLINK__" hidden="1">{"fdsup://Directions/FactSet Auditing Viewer?action=AUDIT_VALUE&amp;DB=129&amp;ID1=276388&amp;VALUEID=01001&amp;SDATE=2011&amp;PERIODTYPE=ANN_STD&amp;SCFT=3&amp;window=popup_no_bar&amp;width=385&amp;height=120&amp;START_MAXIMIZED=FALSE&amp;creator=factset&amp;display_string=Audit"}</definedName>
    <definedName name="_132__123Graph_CCHART_21" hidden="1">#REF!</definedName>
    <definedName name="_14__123Graph_AGRAFICO_3" hidden="1">#REF!</definedName>
    <definedName name="_14__FDSAUDITLINK__" hidden="1">{"fdsup://Directions/FactSet Auditing Viewer?action=AUDIT_VALUE&amp;DB=129&amp;ID1=656247&amp;VALUEID=01001&amp;SDATE=2012&amp;PERIODTYPE=ANN_STD&amp;SCFT=3&amp;window=popup_no_bar&amp;width=385&amp;height=120&amp;START_MAXIMIZED=FALSE&amp;creator=factset&amp;display_string=Audit"}</definedName>
    <definedName name="_143__123Graph_CCHART_22" hidden="1">#REF!</definedName>
    <definedName name="_15__FDSAUDITLINK__" hidden="1">{"fdsup://Directions/FactSet Auditing Viewer?action=AUDIT_VALUE&amp;DB=129&amp;ID1=656247&amp;VALUEID=01001&amp;SDATE=2012&amp;PERIODTYPE=ANN_STD&amp;SCFT=3&amp;window=popup_no_bar&amp;width=385&amp;height=120&amp;START_MAXIMIZED=FALSE&amp;creator=factset&amp;display_string=Audit"}</definedName>
    <definedName name="_154__123Graph_CCHART_9" hidden="1">#REF!</definedName>
    <definedName name="_16__FDSAUDITLINK__" hidden="1">{"fdsup://Directions/FactSet Auditing Viewer?action=AUDIT_VALUE&amp;DB=129&amp;ID1=656247&amp;VALUEID=01401&amp;SDATE=2012&amp;PERIODTYPE=ANN_STD&amp;SCFT=3&amp;window=popup_no_bar&amp;width=385&amp;height=120&amp;START_MAXIMIZED=FALSE&amp;creator=factset&amp;display_string=Audit"}</definedName>
    <definedName name="_165__123Graph_DCHART_10" hidden="1">#REF!</definedName>
    <definedName name="_17__123Graph_AGRAFICO_4" hidden="1">#REF!</definedName>
    <definedName name="_17__FDSAUDITLINK__" hidden="1">{"fdsup://Directions/FactSet Auditing Viewer?action=AUDIT_VALUE&amp;DB=129&amp;ID1=656247&amp;VALUEID=01401&amp;SDATE=2012&amp;PERIODTYPE=ANN_STD&amp;SCFT=3&amp;window=popup_no_bar&amp;width=385&amp;height=120&amp;START_MAXIMIZED=FALSE&amp;creator=factset&amp;display_string=Audit"}</definedName>
    <definedName name="_176__123Graph_DCHART_11" hidden="1">#REF!</definedName>
    <definedName name="_18__FDSAUDITLINK__" hidden="1">{"fdsup://directions/FAT Viewer?action=UPDATE&amp;creator=factset&amp;DYN_ARGS=TRUE&amp;DOC_NAME=FAT:FQL_AUDITING_CLIENT_TEMPLATE.FAT&amp;display_string=Audit&amp;VAR:KEY=CZOFEBMNWB&amp;VAR:QUERY=RkZfTkVUX0lOQyhBTk4sTk9XLE5PVyxELCxVU0Qp&amp;WINDOW=FIRST_POPUP&amp;HEIGHT=450&amp;WIDTH=450&amp;STAR","T_MAXIMIZED=FALSE&amp;VAR:CALENDAR=US&amp;VAR:SYMBOL=276388&amp;VAR:INDEX=0"}</definedName>
    <definedName name="_187__123Graph_DCHART_12" hidden="1">#REF!</definedName>
    <definedName name="_19__FDSAUDITLINK__" hidden="1">{"fdsup://Directions/FactSet Auditing Viewer?action=AUDIT_VALUE&amp;DB=129&amp;ID1=276388&amp;VALUEID=01401&amp;SDATE=2011&amp;PERIODTYPE=ANN_STD&amp;SCFT=3&amp;window=popup_no_bar&amp;width=385&amp;height=120&amp;START_MAXIMIZED=FALSE&amp;creator=factset&amp;display_string=Audit"}</definedName>
    <definedName name="_198__123Graph_DCHART_21" hidden="1">#REF!</definedName>
    <definedName name="_1IQ_AIR___M" hidden="1">"c2812"</definedName>
    <definedName name="_2__123Graph_AR_M_MARG" hidden="1">#REF!</definedName>
    <definedName name="_2__123Graph_XGRAFICO_1" hidden="1">#REF!</definedName>
    <definedName name="_2__FDSAUDITLINK__" hidden="1">{"fdsup://Directions/FactSet Auditing Viewer?action=AUDIT_VALUE&amp;DB=129&amp;ID1=276388&amp;VALUEID=01706&amp;SDATE=2011&amp;PERIODTYPE=ANN_STD&amp;SCFT=3&amp;window=popup_no_bar&amp;width=385&amp;height=120&amp;START_MAXIMIZED=FALSE&amp;creator=factset&amp;display_string=Audit"}</definedName>
    <definedName name="_20__123Graph_AGRAFICO_5" hidden="1">#REF!</definedName>
    <definedName name="_20__FDSAUDITLINK__" hidden="1">{"fdsup://directions/FAT Viewer?action=UPDATE&amp;creator=factset&amp;DYN_ARGS=TRUE&amp;DOC_NAME=FAT:FQL_AUDITING_CLIENT_TEMPLATE.FAT&amp;display_string=Audit&amp;VAR:KEY=PCNENCFAPU&amp;VAR:QUERY=RkZfTkVUX0lOQyhBTk4sTk9XLE5PVyxELCxVU0Qp&amp;WINDOW=FIRST_POPUP&amp;HEIGHT=450&amp;WIDTH=450&amp;STAR","T_MAXIMIZED=FALSE&amp;VAR:CALENDAR=US&amp;VAR:SYMBOL=656247&amp;VAR:INDEX=0"}</definedName>
    <definedName name="_209__123Graph_DCHART_22" hidden="1">#REF!</definedName>
    <definedName name="_21__FDSAUDITLINK__" hidden="1">{"fdsup://directions/FAT Viewer?action=UPDATE&amp;creator=factset&amp;DYN_ARGS=TRUE&amp;DOC_NAME=FAT:FQL_AUDITING_CLIENT_TEMPLATE.FAT&amp;display_string=Audit&amp;VAR:KEY=ZSPQZIDYFA&amp;VAR:QUERY=RkZfRUJJVChBTk4sTk9XLE5PVyxELCxVU0Qp&amp;WINDOW=FIRST_POPUP&amp;HEIGHT=450&amp;WIDTH=450&amp;START_MA","XIMIZED=FALSE&amp;VAR:CALENDAR=US&amp;VAR:SYMBOL=276388&amp;VAR:INDEX=0"}</definedName>
    <definedName name="_22__123Graph_ACHART_17" hidden="1">#REF!</definedName>
    <definedName name="_22__FDSAUDITLINK__" hidden="1">{"fdsup://directions/FAT Viewer?action=UPDATE&amp;creator=factset&amp;DYN_ARGS=TRUE&amp;DOC_NAME=FAT:FQL_AUDITING_CLIENT_TEMPLATE.FAT&amp;display_string=Audit&amp;VAR:KEY=PCNENCFAPU&amp;VAR:QUERY=RkZfTkVUX0lOQyhBTk4sTk9XLE5PVyxELCxVU0Qp&amp;WINDOW=FIRST_POPUP&amp;HEIGHT=450&amp;WIDTH=450&amp;STAR","T_MAXIMIZED=FALSE&amp;VAR:CALENDAR=US&amp;VAR:SYMBOL=656247&amp;VAR:INDEX=0"}</definedName>
    <definedName name="_220__123Graph_DCHART_9" hidden="1">#REF!</definedName>
    <definedName name="_23__123Graph_BGRAFICO_2" hidden="1">#REF!</definedName>
    <definedName name="_231__123Graph_ECHART_10" hidden="1">#REF!</definedName>
    <definedName name="_2375__FDSAUDITLINK__" hidden="1">{"fdsup://directions/FAT Viewer?action=UPDATE&amp;creator=factset&amp;DYN_ARGS=TRUE&amp;DOC_NAME=FAT:FQL_AUDITING_CLIENT_TEMPLATE.FAT&amp;display_string=Audit&amp;VAR:KEY=SLGXKBWXAH&amp;VAR:QUERY=RkZfRUJJVERBKEFOTiwtMik=&amp;WINDOW=FIRST_POPUP&amp;HEIGHT=450&amp;WIDTH=450&amp;START_MAXIMIZED=FALS","E&amp;VAR:CALENDAR=US&amp;VAR:SYMBOL=KBR&amp;VAR:INDEX=0"}</definedName>
    <definedName name="_242__123Graph_ECHART_12" hidden="1">#REF!</definedName>
    <definedName name="_2486__FDSAUDITLINK__" hidden="1">{"fdsup://directions/FAT Viewer?action=UPDATE&amp;creator=factset&amp;DYN_ARGS=TRUE&amp;DOC_NAME=FAT:FQL_AUDITING_CLIENT_TEMPLATE.FAT&amp;display_string=Audit&amp;VAR:KEY=EDUZGFIVIX&amp;VAR:QUERY=RkZfSU5UX0VYUF9ORVQoQU5OLC0xKQ==&amp;WINDOW=FIRST_POPUP&amp;HEIGHT=450&amp;WIDTH=450&amp;START_MAXIMI","ZED=FALSE&amp;VAR:CALENDAR=US&amp;VAR:SYMBOL=0&amp;VAR:INDEX=0"}</definedName>
    <definedName name="_2487__FDSAUDITLINK__" hidden="1">{"fdsup://directions/FAT Viewer?action=UPDATE&amp;creator=factset&amp;DYN_ARGS=TRUE&amp;DOC_NAME=FAT:FQL_AUDITING_CLIENT_TEMPLATE.FAT&amp;display_string=Audit&amp;VAR:KEY=EDUZGFIVIX&amp;VAR:QUERY=RkZfSU5UX0VYUF9ORVQoQU5OLC0xKQ==&amp;WINDOW=FIRST_POPUP&amp;HEIGHT=450&amp;WIDTH=450&amp;START_MAXIMI","ZED=FALSE&amp;VAR:CALENDAR=US&amp;VAR:SYMBOL=0&amp;VAR:INDEX=0"}</definedName>
    <definedName name="_2492__FDSAUDITLINK__" hidden="1">{"fdsup://directions/FAT Viewer?action=UPDATE&amp;creator=factset&amp;DYN_ARGS=TRUE&amp;DOC_NAME=FAT:FQL_AUDITING_CLIENT_TEMPLATE.FAT&amp;display_string=Audit&amp;VAR:KEY=VIXGPYBGZK&amp;VAR:QUERY=RkZfRUJJVERBKEFOTiwtMik=&amp;WINDOW=FIRST_POPUP&amp;HEIGHT=450&amp;WIDTH=450&amp;START_MAXIMIZED=FALS","E&amp;VAR:CALENDAR=US&amp;VAR:SYMBOL=656247&amp;VAR:INDEX=0"}</definedName>
    <definedName name="_2493__FDSAUDITLINK__" hidden="1">{"fdsup://directions/FAT Viewer?action=UPDATE&amp;creator=factset&amp;DYN_ARGS=TRUE&amp;DOC_NAME=FAT:FQL_AUDITING_CLIENT_TEMPLATE.FAT&amp;display_string=Audit&amp;VAR:KEY=SHYPKPQXOX&amp;VAR:QUERY=RkZfRUJJVERBKEFOTiwtMik=&amp;WINDOW=FIRST_POPUP&amp;HEIGHT=450&amp;WIDTH=450&amp;START_MAXIMIZED=FALS","E&amp;VAR:CALENDAR=US&amp;VAR:SYMBOL=46981410&amp;VAR:INDEX=0"}</definedName>
    <definedName name="_2497__FDSAUDITLINK__" hidden="1">{"fdsup://directions/FAT Viewer?action=UPDATE&amp;creator=factset&amp;DYN_ARGS=TRUE&amp;DOC_NAME=FAT:FQL_AUDITING_CLIENT_TEMPLATE.FAT&amp;display_string=Audit&amp;VAR:KEY=EDUZGFIVIX&amp;VAR:QUERY=RkZfSU5UX0VYUF9ORVQoQU5OLC0xKQ==&amp;WINDOW=FIRST_POPUP&amp;HEIGHT=450&amp;WIDTH=450&amp;START_MAXIMI","ZED=FALSE&amp;VAR:CALENDAR=US&amp;VAR:SYMBOL=0&amp;VAR:INDEX=0"}</definedName>
    <definedName name="_2504__FDSAUDITLINK__" hidden="1">{"fdsup://directions/FAT Viewer?action=UPDATE&amp;creator=factset&amp;DYN_ARGS=TRUE&amp;DOC_NAME=FAT:FQL_AUDITING_CLIENT_TEMPLATE.FAT&amp;display_string=Audit&amp;VAR:KEY=RSXCJETCJI&amp;VAR:QUERY=RkZfRUJJVERBKEFOTiwtMik=&amp;WINDOW=FIRST_POPUP&amp;HEIGHT=450&amp;WIDTH=450&amp;START_MAXIMIZED=FALS","E&amp;VAR:CALENDAR=US&amp;VAR:SYMBOL=FLR&amp;VAR:INDEX=0"}</definedName>
    <definedName name="_253__123Graph_ECHART_22" hidden="1">#REF!</definedName>
    <definedName name="_26__123Graph_BGRAFICO_3" hidden="1">#REF!</definedName>
    <definedName name="_264__123Graph_ECHART_9" hidden="1">#REF!</definedName>
    <definedName name="_275__123Graph_FCHART_22" hidden="1">#REF!</definedName>
    <definedName name="_286__123Graph_FCHART_9" hidden="1">#REF!</definedName>
    <definedName name="_29__123Graph_BGRAFICO_4" hidden="1">#REF!</definedName>
    <definedName name="_3__123Graph_BCHART_4" hidden="1">#REF!</definedName>
    <definedName name="_3__FDSAUDITLINK__" hidden="1">{"fdsup://Directions/FactSet Auditing Viewer?action=AUDIT_VALUE&amp;DB=129&amp;ID1=656247&amp;VALUEID=01706&amp;SDATE=2012&amp;PERIODTYPE=ANN_STD&amp;SCFT=3&amp;window=popup_no_bar&amp;width=385&amp;height=120&amp;START_MAXIMIZED=FALSE&amp;creator=factset&amp;display_string=Audit"}</definedName>
    <definedName name="_3_0_0_F" hidden="1">#REF!</definedName>
    <definedName name="_32__123Graph_BGRAFICO_5" hidden="1">#REF!</definedName>
    <definedName name="_33__123Graph_ACHART_21" hidden="1">#REF!</definedName>
    <definedName name="_35__123Graph_CGRAFICO_2" hidden="1">#REF!</definedName>
    <definedName name="_38__123Graph_CGRAFICO_3" hidden="1">#REF!</definedName>
    <definedName name="_4__123Graph_LBL_ACHART_5" hidden="1">#REF!</definedName>
    <definedName name="_4__FDSAUDITLINK__" hidden="1">{"fdsup://Directions/FactSet Auditing Viewer?action=AUDIT_VALUE&amp;DB=129&amp;ID1=656247&amp;VALUEID=01001&amp;SDATE=2012&amp;PERIODTYPE=ANN_STD&amp;SCFT=3&amp;window=popup_no_bar&amp;width=385&amp;height=120&amp;START_MAXIMIZED=FALSE&amp;creator=factset&amp;display_string=Audit"}</definedName>
    <definedName name="_4_0_0_F" hidden="1">#REF!</definedName>
    <definedName name="_41__123Graph_CGRAFICO_4" hidden="1">#REF!</definedName>
    <definedName name="_44__123Graph_ACHART_9" hidden="1">#REF!</definedName>
    <definedName name="_44__123Graph_CGRAFICO_5" hidden="1">#REF!</definedName>
    <definedName name="_47__123Graph_DGRAFICO_2" hidden="1">#REF!</definedName>
    <definedName name="_5__123Graph_LBL_BCHART_4" hidden="1">#REF!</definedName>
    <definedName name="_5__FDSAUDITLINK__" hidden="1">{"fdsup://Directions/FactSet Auditing Viewer?action=AUDIT_VALUE&amp;DB=129&amp;ID1=276388&amp;VALUEID=01001&amp;SDATE=2011&amp;PERIODTYPE=ANN_STD&amp;SCFT=3&amp;window=popup_no_bar&amp;width=385&amp;height=120&amp;START_MAXIMIZED=FALSE&amp;creator=factset&amp;display_string=Audit"}</definedName>
    <definedName name="_50__123Graph_DGRAFICO_4" hidden="1">#REF!</definedName>
    <definedName name="_53__123Graph_EGRAFICO_4" hidden="1">#REF!</definedName>
    <definedName name="_55__123Graph_BCHART_10" hidden="1">#REF!</definedName>
    <definedName name="_56__123Graph_FGRAFICO_4" hidden="1">#REF!</definedName>
    <definedName name="_6__FDSAUDITLINK__" hidden="1">{"fdsup://Directions/FactSet Auditing Viewer?action=AUDIT_VALUE&amp;DB=129&amp;ID1=656247&amp;VALUEID=01001&amp;SDATE=2012&amp;PERIODTYPE=ANN_STD&amp;SCFT=3&amp;window=popup_no_bar&amp;width=385&amp;height=120&amp;START_MAXIMIZED=FALSE&amp;creator=factset&amp;display_string=Audit"}</definedName>
    <definedName name="_61__123Graph_XGRAFICO_1" hidden="1">#REF!</definedName>
    <definedName name="_64__123Graph_XGRAFICO_4" hidden="1">#REF!</definedName>
    <definedName name="_66__123Graph_BCHART_12" hidden="1">#REF!</definedName>
    <definedName name="_67__123Graph_XGRAFICO_5" hidden="1">#REF!</definedName>
    <definedName name="_7__FDSAUDITLINK__" hidden="1">{"fdsup://directions/FAT Viewer?action=UPDATE&amp;creator=factset&amp;DYN_ARGS=TRUE&amp;DOC_NAME=FAT:FQL_AUDITING_CLIENT_TEMPLATE.FAT&amp;display_string=Audit&amp;VAR:KEY=WXELOFSVAF&amp;VAR:QUERY=RkZfRUJJVERBX09QRVIoQU5OLE5PVyxOT1csRCwsVVNEKQ==&amp;WINDOW=FIRST_POPUP&amp;HEIGHT=450&amp;WIDTH=","450&amp;START_MAXIMIZED=FALSE&amp;VAR:CALENDAR=US&amp;VAR:SYMBOL=656247&amp;VAR:INDEX=0"}</definedName>
    <definedName name="_72_0_0_F" hidden="1">#REF!</definedName>
    <definedName name="_77__123Graph_BCHART_17" hidden="1">#REF!</definedName>
    <definedName name="_8__123Graph_AGRAFICO_1" hidden="1">#REF!</definedName>
    <definedName name="_88__123Graph_BCHART_9" hidden="1">#REF!</definedName>
    <definedName name="_9__FDSAUDITLINK__" hidden="1">{"fdsup://directions/FAT Viewer?action=UPDATE&amp;creator=factset&amp;DYN_ARGS=TRUE&amp;DOC_NAME=FAT:FQL_AUDITING_CLIENT_TEMPLATE.FAT&amp;display_string=Audit&amp;VAR:KEY=WXELOFSVAF&amp;VAR:QUERY=RkZfRUJJVERBX09QRVIoQU5OLE5PVyxOT1csRCwsVVNEKQ==&amp;WINDOW=FIRST_POPUP&amp;HEIGHT=450&amp;WIDTH=","450&amp;START_MAXIMIZED=FALSE&amp;VAR:CALENDAR=US&amp;VAR:SYMBOL=656247&amp;VAR:INDEX=0"}</definedName>
    <definedName name="_99__123Graph_CCHART_10" hidden="1">#REF!</definedName>
    <definedName name="_a123" hidden="1">{"50.507178096408"}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7</definedName>
    <definedName name="_AtRisk_SimSetting_ReportsList" hidden="1">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dm.236748EDED7F49FF9D8C8341C398889E.edm" hidden="1">#REF!</definedName>
    <definedName name="_bdm.2EA56E9165C94BCF9EA295DC723B4199.edm" hidden="1">#REF!</definedName>
    <definedName name="_bdm.8721AA67EDCB4876927787F7377D1985.edm" hidden="1">#REF!</definedName>
    <definedName name="_bdm.8E105F6FC5684E589F4F281BEF66075B.edm" hidden="1">#REF!</definedName>
    <definedName name="_bdm.9885DE577DD74345889746E482FB06E1.edm" hidden="1">#REF!</definedName>
    <definedName name="_bdm.a86eccee1fc6404d8325b658d02c2358.edm" hidden="1">#REF!</definedName>
    <definedName name="_bdm.a994d6c880794fa18ceb593334f94f26.edm" hidden="1">#REF!</definedName>
    <definedName name="_bdm.BE875F8386CC4762B6FD828C1D8AD041.edm" hidden="1">#REF!</definedName>
    <definedName name="_bdm.CC97E5F2019D43A2A3E9DC74648A9A7D.edm" hidden="1">#REF!</definedName>
    <definedName name="_bdm.D9A10B89ED6448AFB6BB9344ECE1AD5D.edm" hidden="1">#REF!</definedName>
    <definedName name="_bdm.E8B440B1020748E0A74C372D3D5130D4.edm" hidden="1">#REF!</definedName>
    <definedName name="_bdm.FastTrackBookmark.1_10_2007_12_28_19_PM.edm" hidden="1">#REF!</definedName>
    <definedName name="_bdm.FastTrackBookmark.1_10_2007_12_28_30_PM.edm" hidden="1">#REF!</definedName>
    <definedName name="_bdm.FastTrackBookmark.1_15_2007_5_39_13_PM.edm" hidden="1">#REF!</definedName>
    <definedName name="_bdm.FastTrackBookmark.1_20_2007_2_24_46_PM.edm" hidden="1">#REF!</definedName>
    <definedName name="_bdm.FastTrackBookmark.1_21_2007_9_18_20_PM.edm" hidden="1">#REF!</definedName>
    <definedName name="_bdm.FastTrackBookmark.1_22_2007_6_06_36_PM.edm" hidden="1">#REF!</definedName>
    <definedName name="_bdm.FastTrackBookmark.11_15_2006_11_26_49_PM.edm" hidden="1">#REF!</definedName>
    <definedName name="_bdm.FastTrackBookmark.11_15_2006_5_19_46_PM.edm" hidden="1">#REF!</definedName>
    <definedName name="_bdm.FastTrackBookmark.11_21_2006_8_44_58_PM.edm" hidden="1">#REF!</definedName>
    <definedName name="_bdm.FastTrackBookmark.11_21_2006_8_45_02_PM.edm" hidden="1">#REF!</definedName>
    <definedName name="_bdm.FastTrackBookmark.11_27_2006_12_24_10_PM.edm" hidden="1">#REF!</definedName>
    <definedName name="_d" localSheetId="2">OFFSET(Full_Print,0,0,'BESS Cashflow AFS FI'!Last_Row)</definedName>
    <definedName name="_d" localSheetId="11">OFFSET(Full_Print,0,0,'Megaflex LA'!Last_Row)</definedName>
    <definedName name="_d">OFFSET(Full_Print,0,0,[0]!Last_Row)</definedName>
    <definedName name="_DDD1" hidden="1">{#N/A,#N/A,TRUE,"Allacciamenti 5 anni";#N/A,#N/A,TRUE,"Carico 5 anni";#N/A,#N/A,TRUE,"Qualità a) 5 anni";#N/A,#N/A,TRUE,"Qualità b) 5 anni";#N/A,#N/A,TRUE,"Impatto ambientale 5 anni";#N/A,#N/A,TRUE,"Adeg. tecnico 5 anni"}</definedName>
    <definedName name="_fhf2" hidden="1">{#N/A,#N/A,FALSE,"CA";#N/A,#N/A,FALSE,"CN";#N/A,#N/A,FALSE,"Inv";#N/A,#N/A,FALSE,"Inv Acc";"Miguel_balance",#N/A,FALSE,"Bal";#N/A,#N/A,FALSE,"Plantilla";#N/A,#N/A,FALSE,"CA (2)";#N/A,#N/A,FALSE,"CN (2)"}</definedName>
    <definedName name="_Fill" hidden="1">#REF!</definedName>
    <definedName name="_GSRATES_1" hidden="1">"CF300001Invalid 20040101"</definedName>
    <definedName name="_GSRATES_COUNT" hidden="1">1</definedName>
    <definedName name="_Key1" hidden="1">#REF!</definedName>
    <definedName name="_Key2" hidden="1">#REF!</definedName>
    <definedName name="_L2"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_l9"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_Order1" hidden="1">255</definedName>
    <definedName name="_Order1_1" hidden="1">255</definedName>
    <definedName name="_Order2" hidden="1">255</definedName>
    <definedName name="_p1" localSheetId="2">OFFSET(Full_Print,0,0,'BESS Cashflow AFS FI'!Last_Row)</definedName>
    <definedName name="_p1" localSheetId="11">OFFSET(Full_Print,0,0,'Megaflex LA'!Last_Row)</definedName>
    <definedName name="_p1">OFFSET(Full_Print,0,0,Last_Row)</definedName>
    <definedName name="_Q5" hidden="1">{#N/A,#N/A,FALSE,"CA";#N/A,#N/A,FALSE,"CN";#N/A,#N/A,FALSE,"Inv";#N/A,#N/A,FALSE,"Inv Acc";"Miguel_balance",#N/A,FALSE,"Bal";#N/A,#N/A,FALSE,"Plantilla";#N/A,#N/A,FALSE,"CA (2)";#N/A,#N/A,FALSE,"CN (2)"}</definedName>
    <definedName name="_r" hidden="1">#REF!</definedName>
    <definedName name="_Regression_Int" hidden="1">1</definedName>
    <definedName name="_Regression_X" hidden="1">#REF!</definedName>
    <definedName name="_Sort" hidden="1">#REF!</definedName>
    <definedName name="_Table1_In1" hidden="1">#REF!</definedName>
    <definedName name="_Table1_Out" hidden="1">#REF!</definedName>
    <definedName name="_UNDO_UPS_" hidden="1">#REF!</definedName>
    <definedName name="_UNDO_UPS_SEL_" hidden="1">#REF!</definedName>
    <definedName name="_UNDO31X31X_" hidden="1">#REF!</definedName>
    <definedName name="_xlcn.WorksheetConnection_ChartsI404AN4081" hidden="1">#REF!</definedName>
    <definedName name="_xlcn.WorksheetConnection_ChartsL404M4081" hidden="1">#REF!</definedName>
    <definedName name="_xlcn.WorksheetConnection_Table11" hidden="1">#REF!</definedName>
    <definedName name="A" hidden="1">{"Area1",#N/A,TRUE,"Obiettivo";"Area2",#N/A,TRUE,"Dati per Direzione"}</definedName>
    <definedName name="AAA_DOCTOPS" hidden="1">"AAA_SET"</definedName>
    <definedName name="AAA_duser" hidden="1">"OFF"</definedName>
    <definedName name="aaaaaaa"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aaaaaaaaa" hidden="1">{"PriceAssump1",#N/A,FALSE,"PriceAssump"}</definedName>
    <definedName name="aaaaaaaaaaaaaaaaaaaaa" hidden="1">{#N/A,#N/A,TRUE,"Allacciamenti 5 anni";#N/A,#N/A,TRUE,"Carico 5 anni";#N/A,#N/A,TRUE,"Qualità a) 5 anni";#N/A,#N/A,TRUE,"Qualità b) 5 anni";#N/A,#N/A,TRUE,"Impatto ambientale 5 anni";#N/A,#N/A,TRUE,"Adeg. tecnico 5 anni"}</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hidden="1">{"key inputs",#N/A,TRUE,"Key Inputs";"key outputs",#N/A,TRUE,"Outputs";"Other inputs",#N/A,TRUE,"Other Inputs";"Revenue",#N/A,TRUE,"Rev"}</definedName>
    <definedName name="AccessDatabase" hidden="1">"D:\Sis\WIND_NETWORK\ANNO 2003\Consuntivi\DETTAGLIO ATTIVITA.mdb"</definedName>
    <definedName name="ADF"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adsf" hidden="1">{#N/A,#N/A,FALSE,"TocSE";#N/A,#N/A,FALSE,"GENINFORE";#N/A,#N/A,FALSE,"CAPITAL";#N/A,#N/A,FALSE,"finsum";#N/A,#N/A,FALSE,"source";#N/A,#N/A,FALSE,"cashre";#N/A,#N/A,FALSE,"tax";#N/A,#N/A,FALSE,"benefits";#N/A,#N/A,FALSE,"OPRES";#N/A,#N/A,FALSE,"loan2";#N/A,#N/A,FALSE,"loan3";#N/A,#N/A,FALSE,"ALLDEBT";#N/A,#N/A,FALSE,"loan4";#N/A,#N/A,FALSE,"deprec";#N/A,#N/A,FALSE,"deprepres";#N/A,#N/A,FALSE,"funded";#N/A,#N/A,FALSE,"repres";#N/A,#N/A,FALSE,"SALE";#N/A,#N/A,FALSE,"TAXCREDITS";#N/A,#N/A,FALSE,"capacctre";#N/A,#N/A,FALSE,"miingainre";#N/A,#N/A,FALSE,"cahsirrst";#N/A,#N/A,FALSE,"IRR";#N/A,#N/A,FALSE,"geninfoMT";#N/A,#N/A,FALSE,"data3";#N/A,#N/A,FALSE,"sourcemt";#N/A,#N/A,FALSE,"cashmt";#N/A,#N/A,FALSE,"taxmt";#N/A,#N/A,FALSE,"benefitshist";#N/A,#N/A,FALSE,"opresmt";#N/A,#N/A,FALSE,"fundedmt";#N/A,#N/A,FALSE,"capacctmt";#N/A,#N/A,FALSE,"taxcredamort";"HIRR1",#N/A,FALSE,"irrhtc";#N/A,#N/A,FALSE,"putmt"}</definedName>
    <definedName name="aedfadf" localSheetId="2" hidden="1">TextRefCopy1</definedName>
    <definedName name="aedfadf" localSheetId="11" hidden="1">TextRefCopy1</definedName>
    <definedName name="aedfadf" hidden="1">TextRefCopy1</definedName>
    <definedName name="afsda" hidden="1">{#N/A,#N/A,FALSE,"Antony Financials";#N/A,#N/A,FALSE,"Cowboy Financials";#N/A,#N/A,FALSE,"Combined";#N/A,#N/A,FALSE,"Valuematrix";#N/A,#N/A,FALSE,"DCFAntony";#N/A,#N/A,FALSE,"DCFCowboy";#N/A,#N/A,FALSE,"DCFCombined"}</definedName>
    <definedName name="aiueokakikukeko" hidden="1">#REF!</definedName>
    <definedName name="Annual_Cycles">'BESS Cashflow AFS FI'!$H$55</definedName>
    <definedName name="anscount" hidden="1">16</definedName>
    <definedName name="aprile" hidden="1">{"Area1",#N/A,TRUE,"Obiettivo";"Area2",#N/A,TRUE,"Dati per Direzione"}</definedName>
    <definedName name="as" hidden="1">{"print 1",#N/A,FALSE,"PrimeCo PCS";"print 2",#N/A,FALSE,"PrimeCo PCS";"valuation",#N/A,FALSE,"PrimeCo PCS"}</definedName>
    <definedName name="AS2DocOpenMode">"AS2DocumentBrowse"</definedName>
    <definedName name="AS2NamedRange" hidden="1">24</definedName>
    <definedName name="ASAS" hidden="1">{"Area1",#N/A,TRUE,"Obiettivo";"Area2",#N/A,TRUE,"Dati per Direzione"}</definedName>
    <definedName name="asd" hidden="1">{"key inputs",#N/A,FALSE,"Key Inputs";"key outputs",#N/A,FALSE,"Outputs";"Other inputs",#N/A,FALSE,"Other Inputs";"cashflow",#N/A,FALSE,"Statemnts"}</definedName>
    <definedName name="asdfg" hidden="1">#REF!</definedName>
    <definedName name="asdsad" hidden="1">{#N/A,#N/A,TRUE,"Allacciamenti 5 anni";#N/A,#N/A,TRUE,"Carico 5 anni";#N/A,#N/A,TRUE,"Qualità a) 5 anni";#N/A,#N/A,TRUE,"Qualità b) 5 anni";#N/A,#N/A,TRUE,"Impatto ambientale 5 anni";#N/A,#N/A,TRUE,"Adeg. tecnico 5 anni"}</definedName>
    <definedName name="AssetClasses">#REF!</definedName>
    <definedName name="assfe" hidden="1">#REF!</definedName>
    <definedName name="ATPlanguage" hidden="1">1</definedName>
    <definedName name="atres"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AUNA" hidden="1">{"Informes",#N/A,FALSE,"CA";"Informes",#N/A,FALSE,"CN";"Informes",#N/A,FALSE,"INVERSIONES";"Informes",#N/A,FALSE,"CN Oficial";"Informes",#N/A,FALSE,"CA Oficial";"Informes",#N/A,FALSE,"Res Datos Areas"}</definedName>
    <definedName name="b" hidden="1">{#N/A,#N/A,TRUE,"Allacciamenti 5 anni";#N/A,#N/A,TRUE,"Carico 5 anni";#N/A,#N/A,TRUE,"Qualità a) 5 anni";#N/A,#N/A,TRUE,"Qualità b) 5 anni";#N/A,#N/A,TRUE,"Impatto ambientale 5 anni";#N/A,#N/A,TRUE,"Adeg. tecnico 5 anni"}</definedName>
    <definedName name="bb" hidden="1">{#N/A,#N/A,TRUE,"Allacciamenti 5 anni";#N/A,#N/A,TRUE,"Carico 5 anni";#N/A,#N/A,TRUE,"Qualità a) 5 anni";#N/A,#N/A,TRUE,"Qualità b) 5 anni";#N/A,#N/A,TRUE,"Impatto ambientale 5 anni";#N/A,#N/A,TRUE,"Adeg. tecnico 5 anni"}</definedName>
    <definedName name="bbb" hidden="1">{#N/A,#N/A,TRUE,"Allacciamenti 5 anni";#N/A,#N/A,TRUE,"Carico 5 anni";#N/A,#N/A,TRUE,"Qualità a) 5 anni";#N/A,#N/A,TRUE,"Qualità b) 5 anni";#N/A,#N/A,TRUE,"Impatto ambientale 5 anni";#N/A,#N/A,TRUE,"Adeg. tecnico 5 anni"}</definedName>
    <definedName name="be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EE_SH1">#REF!</definedName>
    <definedName name="BEE_SH2">#REF!</definedName>
    <definedName name="BEE_SH3">#REF!</definedName>
    <definedName name="BEE_SH4">#REF!</definedName>
    <definedName name="belnew" hidden="1">{"IS",#N/A,FALSE,"IS";"RPTIS",#N/A,FALSE,"RPTIS";"STATS",#N/A,FALSE,"STATS";"CELL",#N/A,FALSE,"CELL";"BS",#N/A,FALSE,"BS"}</definedName>
    <definedName name="BESS_COD">'BESS Cashflow AFS FI'!$G$4</definedName>
    <definedName name="BESS_PPA_EndDate">'BESS Cashflow AFS FI'!$G$6</definedName>
    <definedName name="BESS_Price">'BESS Cashflow AFS FI'!$H$29</definedName>
    <definedName name="bga"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hm"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hmgv"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huguh"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ie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Breach">#REF!</definedName>
    <definedName name="budget" hidden="1">{#N/A,#N/A,TRUE,"Allacciamenti 5 anni";#N/A,#N/A,TRUE,"Carico 5 anni";#N/A,#N/A,TRUE,"Qualità a) 5 anni";#N/A,#N/A,TRUE,"Qualità b) 5 anni";#N/A,#N/A,TRUE,"Impatto ambientale 5 anni";#N/A,#N/A,TRUE,"Adeg. tecnico 5 anni"}</definedName>
    <definedName name="Built_by" hidden="1">"Alwyn Naidoo"</definedName>
    <definedName name="Button_3">"Carlsberg_estimat_Resultatopgørelse_List"</definedName>
    <definedName name="Button_78">"NSI_Download_APS_List"</definedName>
    <definedName name="bvjhm"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caca"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caccc" hidden="1">{#N/A,#N/A,FALSE,"Antony Financials";#N/A,#N/A,FALSE,"Cowboy Financials";#N/A,#N/A,FALSE,"Combined";#N/A,#N/A,FALSE,"Valuematrix";#N/A,#N/A,FALSE,"DCFAntony";#N/A,#N/A,FALSE,"DCFCowboy";#N/A,#N/A,FALSE,"DCFCombined"}</definedName>
    <definedName name="CapexCategory">#REF!</definedName>
    <definedName name="casdc" hidden="1">{"Employee Efficiency",#N/A,FALSE,"Benchmarking"}</definedName>
    <definedName name="cb_sChart41E9A35_opts" hidden="1">"1, 9, 1, False, 2, False, False, , 0, False, True, 1, 1"</definedName>
    <definedName name="CBWorkbookPriority" hidden="1">-1248133618</definedName>
    <definedName name="ccc"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cccc" hidden="1">{#N/A,#N/A,FALSE,"CreditStat";#N/A,#N/A,FALSE,"SPbrkup";#N/A,#N/A,FALSE,"MerSPsyn";#N/A,#N/A,FALSE,"MerSPwKCsyn";#N/A,#N/A,FALSE,"MerSPwKCsyn (2)";#N/A,#N/A,FALSE,"CreditStat (2)"}</definedName>
    <definedName name="cdc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dsc" hidden="1">{"orixcsc",#N/A,FALSE,"ORIX CSC";"orixcsc2",#N/A,FALSE,"ORIX CSC"}</definedName>
    <definedName name="CellWatch01Descn" hidden="1">""</definedName>
    <definedName name="CellWatch01Name" hidden="1">"Short T-1"</definedName>
    <definedName name="CellWatch02Descn" hidden="1">""</definedName>
    <definedName name="CellWatch02Name" hidden="1">"Short T=0"</definedName>
    <definedName name="CellWatch03Descn" hidden="1">""</definedName>
    <definedName name="CellWatch03Name" hidden="1">"Short Bal."</definedName>
    <definedName name="CellWatch04Descn" hidden="1">""</definedName>
    <definedName name="CellWatch04Name" hidden="1">"Long T-1"</definedName>
    <definedName name="CellWatch05Descn" hidden="1">""</definedName>
    <definedName name="CellWatch05Name" hidden="1">"Long T=0"</definedName>
    <definedName name="CellWatch06Descn" hidden="1">""</definedName>
    <definedName name="CellWatch06Name" hidden="1">"Long Bal."</definedName>
    <definedName name="CellWatch07Descn" hidden="1">""</definedName>
    <definedName name="CellWatch07Name" hidden="1">"Cash - Sub"</definedName>
    <definedName name="CellWatch08Descn" hidden="1">""</definedName>
    <definedName name="CellWatch08Name" hidden="1">"Cash - equity"</definedName>
    <definedName name="Chart2_Label_2" hidden="1">#REF!</definedName>
    <definedName name="Chart3_Label_2" hidden="1">#REF!</definedName>
    <definedName name="Check_sensi">#REF!</definedName>
    <definedName name="CIQWBGuid" hidden="1">"824d0a66-6a92-4ca2-a00b-c279fd0408d7"</definedName>
    <definedName name="Col_Name">#REF!</definedName>
    <definedName name="Con_End">#REF!</definedName>
    <definedName name="Con_Start">#REF!</definedName>
    <definedName name="CostDrivers">#REF!</definedName>
    <definedName name="coun" hidden="1">{#N/A,#N/A,FALSE,"Assessment";#N/A,#N/A,FALSE,"Staffing";#N/A,#N/A,FALSE,"Hires";#N/A,#N/A,FALSE,"Assumptions"}</definedName>
    <definedName name="COUNT2" hidden="1">{#N/A,#N/A,FALSE,"Assessment";#N/A,#N/A,FALSE,"Staffing";#N/A,#N/A,FALSE,"Hires";#N/A,#N/A,FALSE,"Assumptions"}</definedName>
    <definedName name="COUNTRY" hidden="1">{#N/A,#N/A,FALSE,"Assessment";#N/A,#N/A,FALSE,"Staffing";#N/A,#N/A,FALSE,"Hires";#N/A,#N/A,FALSE,"Assumptions"}</definedName>
    <definedName name="Creator" hidden="1">"Alwyn Naidoo"</definedName>
    <definedName name="cu">"R m"</definedName>
    <definedName name="Curr_Base">#REF!</definedName>
    <definedName name="Currencies">#REF!</definedName>
    <definedName name="cvch" hidden="1">#REF!</definedName>
    <definedName name="Cwvu.GREY_ALL." hidden="1">#REF!</definedName>
    <definedName name="D" hidden="1">{#N/A,#N/A,TRUE,"Allacciamenti 5 anni";#N/A,#N/A,TRUE,"Carico 5 anni";#N/A,#N/A,TRUE,"Qualità a) 5 anni";#N/A,#N/A,TRUE,"Qualità b) 5 anni";#N/A,#N/A,TRUE,"Impatto ambientale 5 anni";#N/A,#N/A,TRUE,"Adeg. tecnico 5 anni"}</definedName>
    <definedName name="daaqfq" hidden="1">{"Tarifica91",#N/A,FALSE,"Tariffs";"Tarifica92",#N/A,FALSE,"Tariffs";"Tarifica93",#N/A,FALSE,"Tariffs";"Tarifica94",#N/A,FALSE,"Tariffs";"Tarifica95",#N/A,FALSE,"Tariffs";"Tarifica96",#N/A,FALSE,"Tariffs"}</definedName>
    <definedName name="date">NOW()</definedName>
    <definedName name="Days_Year">#REF!</definedName>
    <definedName name="dcc" hidden="1">{"mgmt forecast",#N/A,FALSE,"Mgmt Forecast";"dcf table",#N/A,FALSE,"Mgmt Forecast";"sensitivity",#N/A,FALSE,"Mgmt Forecast";"table inputs",#N/A,FALSE,"Mgmt Forecast";"calculations",#N/A,FALSE,"Mgmt Forecast"}</definedName>
    <definedName name="DD" hidden="1">{#N/A,#N/A,TRUE,"Allacciamenti 5 anni";#N/A,#N/A,TRUE,"Carico 5 anni";#N/A,#N/A,TRUE,"Qualità a) 5 anni";#N/A,#N/A,TRUE,"Qualità b) 5 anni";#N/A,#N/A,TRUE,"Impatto ambientale 5 anni";#N/A,#N/A,TRUE,"Adeg. tecnico 5 anni"}</definedName>
    <definedName name="DDD" hidden="1">{#N/A,#N/A,TRUE,"Allacciamenti 5 anni";#N/A,#N/A,TRUE,"Carico 5 anni";#N/A,#N/A,TRUE,"Qualità a) 5 anni";#N/A,#N/A,TRUE,"Qualità b) 5 anni";#N/A,#N/A,TRUE,"Impatto ambientale 5 anni";#N/A,#N/A,TRUE,"Adeg. tecnico 5 anni"}</definedName>
    <definedName name="dddd" hidden="1">{"'Scheda bianca'!$A$1:$L$42"}</definedName>
    <definedName name="dddddd" hidden="1">{#N/A,#N/A,TRUE,"Allacciamenti 5 anni";#N/A,#N/A,TRUE,"Carico 5 anni";#N/A,#N/A,TRUE,"Qualità a) 5 anni";#N/A,#N/A,TRUE,"Qualità b) 5 anni";#N/A,#N/A,TRUE,"Impatto ambientale 5 anni";#N/A,#N/A,TRUE,"Adeg. tecnico 5 anni"}</definedName>
    <definedName name="Delay_End">#REF!</definedName>
    <definedName name="Delay_Start">#REF!</definedName>
    <definedName name="Delete" hidden="1">#REF!</definedName>
    <definedName name="Designer" hidden="1">"Designer: Eric Desart - ATP functions translated by the 'Analysis Toolpak Translator 7.0' MS Excel Utility."</definedName>
    <definedName name="Developer" hidden="1">"Alwyn Naidoo"</definedName>
    <definedName name="df"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dfadf" hidden="1">{"Line Efficiency",#N/A,FALSE,"Benchmarking"}</definedName>
    <definedName name="dfadfa" hidden="1">{#N/A,#N/A,FALSE,"Spain MKT";#N/A,#N/A,FALSE,"Assumptions";#N/A,#N/A,FALSE,"Adve";#N/A,#N/A,FALSE,"E-Commerce";#N/A,#N/A,FALSE,"Opex";#N/A,#N/A,FALSE,"P&amp;L";#N/A,#N/A,FALSE,"FCF &amp; DCF"}</definedName>
    <definedName name="dfaf" hidden="1">{"cap_structure",#N/A,FALSE,"Graph-Mkt Cap";"price",#N/A,FALSE,"Graph-Price";"ebit",#N/A,FALSE,"Graph-EBITDA";"ebitda",#N/A,FALSE,"Graph-EBITDA"}</definedName>
    <definedName name="dfafa" hidden="1">{"summary1",#N/A,TRUE,"Comps";"summary2",#N/A,TRUE,"Comps";"summary3",#N/A,TRUE,"Comps"}</definedName>
    <definedName name="dfafadfs" hidden="1">{"standalone1",#N/A,FALSE,"DCFBase";"standalone2",#N/A,FALSE,"DCFBase"}</definedName>
    <definedName name="dfafas" hidden="1">{#N/A,#N/A,FALSE,"CreditStat";#N/A,#N/A,FALSE,"SPbrkup";#N/A,#N/A,FALSE,"MerSPsyn";#N/A,#N/A,FALSE,"MerSPwKCsyn";#N/A,#N/A,FALSE,"MerSPwKCsyn (2)";#N/A,#N/A,FALSE,"CreditStat (2)"}</definedName>
    <definedName name="dfas" hidden="1">{#N/A,#N/A,FALSE,"Contribution Analysis"}</definedName>
    <definedName name="dfasd" hidden="1">{"Tarifica91",#N/A,FALSE,"Tariffs";"Tarifica92",#N/A,FALSE,"Tariffs";"Tarifica93",#N/A,FALSE,"Tariffs";"Tarifica94",#N/A,FALSE,"Tariffs";"Tarifica95",#N/A,FALSE,"Tariffs";"Tarifica96",#N/A,FALSE,"Tariffs"}</definedName>
    <definedName name="dfasdfa" hidden="1">{"mgmt forecast",#N/A,FALSE,"Mgmt Forecast";"dcf table",#N/A,FALSE,"Mgmt Forecast";"sensitivity",#N/A,FALSE,"Mgmt Forecast";"table inputs",#N/A,FALSE,"Mgmt Forecast";"calculations",#N/A,FALSE,"Mgmt Forecast"}</definedName>
    <definedName name="dfasdfc" hidden="1">{"coverall",#N/A,FALSE,"Definitions";"cover1",#N/A,FALSE,"Definitions";"cover2",#N/A,FALSE,"Definitions";"cover3",#N/A,FALSE,"Definitions";"cover4",#N/A,FALSE,"Definitions";"cover5",#N/A,FALSE,"Definitions";"blank",#N/A,FALSE,"Definitions"}</definedName>
    <definedName name="dfdse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dfg" hidden="1">{#N/A,#N/A,FALSE,"DCF";#N/A,#N/A,FALSE,"WACC";#N/A,#N/A,FALSE,"Sales_EBIT";#N/A,#N/A,FALSE,"Capex_Depreciation";#N/A,#N/A,FALSE,"WC";#N/A,#N/A,FALSE,"Interest";#N/A,#N/A,FALSE,"Assumptions"}</definedName>
    <definedName name="dfgdf" hidden="1">{"'Finale (2)'!$A$2:$C$3"}</definedName>
    <definedName name="dfuyjghjh" hidden="1">#REF!</definedName>
    <definedName name="dgdf" hidden="1">{#N/A,#N/A,FALSE,"Aging Summary";#N/A,#N/A,FALSE,"Ratio Analysis";#N/A,#N/A,FALSE,"Test 120 Day Accts";#N/A,#N/A,FALSE,"Tickmarks"}</definedName>
    <definedName name="dhdh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v_Delta">#REF!</definedName>
    <definedName name="DivPayable_Copy">#REF!</definedName>
    <definedName name="DNB">"TickerRange"</definedName>
    <definedName name="DQA" localSheetId="2">MATCH(0.01,End_Bal,-1)+1</definedName>
    <definedName name="DQA" localSheetId="11">MATCH(0.01,End_Bal,-1)+1</definedName>
    <definedName name="DQA">MATCH(0.01,End_Bal,-1)+1</definedName>
    <definedName name="dqpoie" hidden="1">{"subs",#N/A,FALSE,"database ";"proportional",#N/A,FALSE,"database "}</definedName>
    <definedName name="DriverGroups">#REF!</definedName>
    <definedName name="drsg"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DS_Delta">#REF!</definedName>
    <definedName name="DS_Paste">#REF!</definedName>
    <definedName name="dsa" hidden="1">{#N/A,#N/A,TRUE,"Allacciamenti 5 anni";#N/A,#N/A,TRUE,"Carico 5 anni";#N/A,#N/A,TRUE,"Qualità a) 5 anni";#N/A,#N/A,TRUE,"Qualità b) 5 anni";#N/A,#N/A,TRUE,"Impatto ambientale 5 anni";#N/A,#N/A,TRUE,"Adeg. tecnico 5 anni"}</definedName>
    <definedName name="dsdf" hidden="1">{"Cover",#N/A,TRUE,"Cover";"TOC",#N/A,TRUE,"TOC";"Assumptions",#N/A,TRUE,"Assum";"Income Statement",#N/A,TRUE,"Base";"Rev_opExp",#N/A,TRUE,"Base";"Interest",#N/A,TRUE,"Base";"Balance Sheets",#N/A,TRUE,"Base";"Cash Flow",#N/A,TRUE,"Base";"CovTest",#N/A,TRUE,"Base";"CovTest WKS",#N/A,TRUE,"Base"}</definedName>
    <definedName name="dtyudrtud" hidden="1">#REF!</definedName>
    <definedName name="dummy32"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dummy33"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dummy34"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dummy344"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dummy35" hidden="1">{#N/A,#N/A,TRUE,"Index";#N/A,#N/A,TRUE,"Summary";#N/A,#N/A,TRUE,"General Assumptions";#N/A,#N/A,TRUE,"Economic Assumptions";#N/A,#N/A,TRUE,"Technical Assumptions";#N/A,#N/A,TRUE,"Construction sheet";#N/A,#N/A,TRUE,"Revenues &amp; Costs";#N/A,#N/A,TRUE,"Debt Sheet";#N/A,#N/A,TRUE,"Depreciation";#N/A,#N/A,TRUE,"Cashflow Statement";#N/A,#N/A,TRUE,"Income Statement";#N/A,#N/A,TRUE,"Balance Sheet";#N/A,#N/A,TRUE,"Ratios"}</definedName>
    <definedName name="dummy37"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dunno" hidden="1">{#N/A,#N/A,FALSE,"Aging Summary";#N/A,#N/A,FALSE,"Ratio Analysis";#N/A,#N/A,FALSE,"Test 120 Day Accts";#N/A,#N/A,FALSE,"Tickmarks"}</definedName>
    <definedName name="dxsdw" hidden="1">{"sweden",#N/A,FALSE,"Sweden";"germany",#N/A,FALSE,"Germany";"portugal",#N/A,FALSE,"Portugal";"belgium",#N/A,FALSE,"Belgium";"japan",#N/A,FALSE,"Japan ";"italy",#N/A,FALSE,"Italy";"spain",#N/A,FALSE,"Spain";"korea",#N/A,FALSE,"Korea"}</definedName>
    <definedName name="e" hidden="1">{#N/A,#N/A,TRUE,"Allacciamenti 5 anni";#N/A,#N/A,TRUE,"Carico 5 anni";#N/A,#N/A,TRUE,"Qualità a) 5 anni";#N/A,#N/A,TRUE,"Qualità b) 5 anni";#N/A,#N/A,TRUE,"Impatto ambientale 5 anni";#N/A,#N/A,TRUE,"Adeg. tecnico 5 anni"}</definedName>
    <definedName name="EAG" hidden="1">{"FCB_ALL",#N/A,FALSE,"FCB"}</definedName>
    <definedName name="ee"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EEE" hidden="1">{#N/A,#N/A,TRUE,"Allacciamenti 5 anni";#N/A,#N/A,TRUE,"Carico 5 anni";#N/A,#N/A,TRUE,"Qualità a) 5 anni";#N/A,#N/A,TRUE,"Qualità b) 5 anni";#N/A,#N/A,TRUE,"Impatto ambientale 5 anni";#N/A,#N/A,TRUE,"Adeg. tecnico 5 anni"}</definedName>
    <definedName name="eeeee" hidden="1">{#N/A,#N/A,FALSE,"3";#N/A,#N/A,FALSE,"5";#N/A,#N/A,FALSE,"6";#N/A,#N/A,FALSE,"8";#N/A,#N/A,FALSE,"10";#N/A,#N/A,FALSE,"13";#N/A,#N/A,FALSE,"14";#N/A,#N/A,FALSE,"15";#N/A,#N/A,FALSE,"16"}</definedName>
    <definedName name="e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erqerq" hidden="1">{"Tariff Comparison",#N/A,FALSE,"Benchmarking";"Tariff Comparison 2",#N/A,FALSE,"Benchmarking";"Tariff Comparison 3",#N/A,FALSE,"Benchmarking"}</definedName>
    <definedName name="erqw"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ErrorClasses">#REF!</definedName>
    <definedName name="eryyer" hidden="1">#REF!</definedName>
    <definedName name="Escalations">#REF!</definedName>
    <definedName name="esjkdrk"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etan"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ev.Calculation" hidden="1">-4135</definedName>
    <definedName name="ev.Initialized" hidden="1">FALSE</definedName>
    <definedName name="EV__CVPARAMS__" hidden="1">"Any by Any!$B$17:$C$38;"</definedName>
    <definedName name="EV__DECIMALSYMBOL__" hidden="1">"."</definedName>
    <definedName name="EV__EXPOPTIONS__" hidden="1">0</definedName>
    <definedName name="EV__LASTREFTIME__" hidden="1">38747.7625578704</definedName>
    <definedName name="EV__LOCKEDCVW__FINANCE" hidden="1">"F_TOP,BALANCE_SHEET,ACTUAL,D_TOP_IFRS,E_VDMUK_EQ,LC,IC_VDMNL_OBL,2006.SEP,YTD,"</definedName>
    <definedName name="EV__LOCKEDCVW__OWNERSHIP" hidden="1">"POWN,ACTUAL,E_VDM,G_EFGR,IC_VDM,2006.SEP,YTD,"</definedName>
    <definedName name="EV__LOCKEDCVW__RATE" hidden="1">"BUDGET_2006_CUR,USD,Avg,Default,2006.TOTAL,YTD,"</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134217748</definedName>
    <definedName name="EV__WBVERSION__" hidden="1">0</definedName>
    <definedName name="EV__WSINFO__" hidden="1">"os"</definedName>
    <definedName name="EWRFWERWEQ" localSheetId="2">MATCH(0.01,End_Bal,-1)+1</definedName>
    <definedName name="EWRFWERWEQ" localSheetId="11">MATCH(0.01,End_Bal,-1)+1</definedName>
    <definedName name="EWRFWERWEQ">MATCH(0.01,End_Bal,-1)+1</definedName>
    <definedName name="ExactAddinReports" hidden="1">1</definedName>
    <definedName name="F" hidden="1">#REF!</definedName>
    <definedName name="f_zup" hidden="1">{#N/A,#N/A,FALSE,"3";#N/A,#N/A,FALSE,"5";#N/A,#N/A,FALSE,"6";#N/A,#N/A,FALSE,"8";#N/A,#N/A,FALSE,"10";#N/A,#N/A,FALSE,"13";#N/A,#N/A,FALSE,"14";#N/A,#N/A,FALSE,"15";#N/A,#N/A,FALSE,"16"}</definedName>
    <definedName name="fa" hidden="1">#REF!</definedName>
    <definedName name="fadf"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fads" hidden="1">{#N/A,#N/A,FALSE,"Report Print"}</definedName>
    <definedName name="fadsaf" hidden="1">{"Line Efficiency",#N/A,FALSE,"Benchmarking"}</definedName>
    <definedName name="faf"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fafa" hidden="1">{"print 1",#N/A,FALSE,"PrimeCo PCS";"print 2",#N/A,FALSE,"PrimeCo PCS";"valuation",#N/A,FALSE,"PrimeCo PCS"}</definedName>
    <definedName name="fafd" hidden="1">{"inputs raw data",#N/A,TRUE,"INPUT"}</definedName>
    <definedName name="fasc" hidden="1">{"mgmt forecast",#N/A,FALSE,"Mgmt Forecast";"dcf table",#N/A,FALSE,"Mgmt Forecast";"sensitivity",#N/A,FALSE,"Mgmt Forecast";"table inputs",#N/A,FALSE,"Mgmt Forecast";"calculations",#N/A,FALSE,"Mgmt Forecast"}</definedName>
    <definedName name="faSC1" hidden="1">{"mgmt forecast",#N/A,FALSE,"Mgmt Forecast";"dcf table",#N/A,FALSE,"Mgmt Forecast";"sensitivity",#N/A,FALSE,"Mgmt Forecast";"table inputs",#N/A,FALSE,"Mgmt Forecast";"calculations",#N/A,FALSE,"Mgmt Forecast"}</definedName>
    <definedName name="fasdgas" hidden="1">{"IS",#N/A,FALSE,"IS";"RPTIS",#N/A,FALSE,"RPTIS";"STATS",#N/A,FALSE,"STATS";"CELL",#N/A,FALSE,"CELL";"BS",#N/A,FALSE,"BS"}</definedName>
    <definedName name="fdafa" hidden="1">{"summary1",#N/A,TRUE,"Comps";"summary2",#N/A,TRUE,"Comps";"summary3",#N/A,TRUE,"Comps"}</definedName>
    <definedName name="fdafcc" hidden="1">{"summary1",#N/A,TRUE,"Comps";"summary2",#N/A,TRUE,"Comps";"summary3",#N/A,TRUE,"Comps"}</definedName>
    <definedName name="fdgdfg" hidden="1">{#N/A,#N/A,TRUE,"Allacciamenti 5 anni";#N/A,#N/A,TRUE,"Carico 5 anni";#N/A,#N/A,TRUE,"Qualità a) 5 anni";#N/A,#N/A,TRUE,"Qualità b) 5 anni";#N/A,#N/A,TRUE,"Impatto ambientale 5 anni";#N/A,#N/A,TRUE,"Adeg. tecnico 5 anni"}</definedName>
    <definedName name="fdgf" hidden="1">{#N/A,#N/A,TRUE,"Allacciamenti 5 anni";#N/A,#N/A,TRUE,"Carico 5 anni";#N/A,#N/A,TRUE,"Qualità a) 5 anni";#N/A,#N/A,TRUE,"Qualità b) 5 anni";#N/A,#N/A,TRUE,"Impatto ambientale 5 anni";#N/A,#N/A,TRUE,"Adeg. tecnico 5 anni"}</definedName>
    <definedName name="fdsgf" hidden="1">{"Employee Efficiency",#N/A,FALSE,"Benchmarking"}</definedName>
    <definedName name="FF" hidden="1">{#N/A,#N/A,TRUE,"Allacciamenti 5 anni";#N/A,#N/A,TRUE,"Carico 5 anni";#N/A,#N/A,TRUE,"Qualità a) 5 anni";#N/A,#N/A,TRUE,"Qualità b) 5 anni";#N/A,#N/A,TRUE,"Impatto ambientale 5 anni";#N/A,#N/A,TRUE,"Adeg. tecnico 5 anni"}</definedName>
    <definedName name="ffeffn" hidden="1">{"Side 1",#N/A,FALSE,"Hovedark";"Side 2",#N/A,FALSE,"Hovedark";"Cash Flow",#N/A,FALSE,"Hovedark";"Valuation",#N/A,FALSE,"Valuation";"Bagside DK",#N/A,FALSE,"Bagside";"Overblik",#N/A,FALSE,"Butikker";"Egne_but",#N/A,FALSE,"Butikker";"Andet_salg",#N/A,FALSE,"Butikker";"Halvår",#N/A,FALSE,"Halvår";"Investeringer",#N/A,FALSE,"Investeringer"}</definedName>
    <definedName name="FFF" hidden="1">{#N/A,#N/A,TRUE,"Allacciamenti 5 anni";#N/A,#N/A,TRUE,"Carico 5 anni";#N/A,#N/A,TRUE,"Qualità a) 5 anni";#N/A,#N/A,TRUE,"Qualità b) 5 anni";#N/A,#N/A,TRUE,"Impatto ambientale 5 anni";#N/A,#N/A,TRUE,"Adeg. tecnico 5 anni"}</definedName>
    <definedName name="FFFF" hidden="1">{#N/A,#N/A,TRUE,"Allacciamenti 5 anni";#N/A,#N/A,TRUE,"Carico 5 anni";#N/A,#N/A,TRUE,"Qualità a) 5 anni";#N/A,#N/A,TRUE,"Qualità b) 5 anni";#N/A,#N/A,TRUE,"Impatto ambientale 5 anni";#N/A,#N/A,TRUE,"Adeg. tecnico 5 anni"}</definedName>
    <definedName name="fg" hidden="1">{"FCB_ALL",#N/A,FALSE,"FCB"}</definedName>
    <definedName name="fgdsgfsd" hidden="1">{"inputs raw data",#N/A,TRUE,"INPUT"}</definedName>
    <definedName name="fgff" hidden="1">{#N/A,#N/A,TRUE,"Allacciamenti 5 anni";#N/A,#N/A,TRUE,"Carico 5 anni";#N/A,#N/A,TRUE,"Qualità a) 5 anni";#N/A,#N/A,TRUE,"Qualità b) 5 anni";#N/A,#N/A,TRUE,"Impatto ambientale 5 anni";#N/A,#N/A,TRUE,"Adeg. tecnico 5 anni"}</definedName>
    <definedName name="fgfgfh" hidden="1">{#N/A,#N/A,TRUE,"Allacciamenti 5 anni";#N/A,#N/A,TRUE,"Carico 5 anni";#N/A,#N/A,TRUE,"Qualità a) 5 anni";#N/A,#N/A,TRUE,"Qualità b) 5 anni";#N/A,#N/A,TRUE,"Impatto ambientale 5 anni";#N/A,#N/A,TRUE,"Adeg. tecnico 5 anni"}</definedName>
    <definedName name="fhf" hidden="1">{#N/A,#N/A,FALSE,"CA";#N/A,#N/A,FALSE,"CN";#N/A,#N/A,FALSE,"Inv";#N/A,#N/A,FALSE,"Inv Acc";"Miguel_balance",#N/A,FALSE,"Bal";#N/A,#N/A,FALSE,"Plantilla";#N/A,#N/A,FALSE,"CA (2)";#N/A,#N/A,FALSE,"CN (2)"}</definedName>
    <definedName name="figa7" hidden="1">{"Area1",#N/A,TRUE,"Obiettivo";"Area2",#N/A,TRUE,"Dati per Direzione"}</definedName>
    <definedName name="figafiga" hidden="1">{"Area1",#N/A,TRUE,"Obiettivo";"Area2",#N/A,TRUE,"Dati per Direzione"}</definedName>
    <definedName name="Fin_Close">#REF!</definedName>
    <definedName name="Final_Mth">#REF!</definedName>
    <definedName name="FINCopyDirection">1</definedName>
    <definedName name="FINCriteriaType">1</definedName>
    <definedName name="flemming" hidden="1">{"Side 1",#N/A,FALSE,"Hovedark";"Side 2",#N/A,FALSE,"Hovedark";"Cash Flow",#N/A,FALSE,"Hovedark";"Bagside DK",#N/A,FALSE,"Bagside";"Bidrag",#N/A,FALSE,"Bidrag";"Valuation",#N/A,FALSE,"Valuation";"Privatforbrug",#N/A,FALSE,"Macro";"Penetreing",#N/A,FALSE,"Oms. forv.";"Prod_Markeder",#N/A,FALSE,"Oms. forv.";"penetreing",#N/A,FALSE,"Penetrering"}</definedName>
    <definedName name="Flow2"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Flow3"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foi" localSheetId="2">MATCH(0.01,End_Bal,-1)+1</definedName>
    <definedName name="foi" localSheetId="11">MATCH(0.01,End_Bal,-1)+1</definedName>
    <definedName name="foi">MATCH(0.01,End_Bal,-1)+1</definedName>
    <definedName name="Forex_Escalations">#REF!</definedName>
    <definedName name="frank" hidden="1">{"'Scheda bianca'!$A$1:$L$42"}</definedName>
    <definedName name="frg" hidden="1">#REF!</definedName>
    <definedName name="frgn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frse"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Fuel_Units">#REF!</definedName>
    <definedName name="FuelOptions">#REF!</definedName>
    <definedName name="Funding_Delta">#REF!</definedName>
    <definedName name="Funding_Paste">#REF!</definedName>
    <definedName name="FundSplitSub_Copy">#REF!</definedName>
    <definedName name="fvgf" hidden="1">{"Cover",#N/A,TRUE,"Cover";"TOC",#N/A,TRUE,"TOC";"Assumptions",#N/A,TRUE,"Assum";"Income Statement",#N/A,TRUE,"Base";"Rev_opExp",#N/A,TRUE,"Base";"Interest",#N/A,TRUE,"Base";"Balance Sheets",#N/A,TRUE,"Base";"Cash Flow",#N/A,TRUE,"Base";"CovTest",#N/A,TRUE,"Base";"CovTest WKS",#N/A,TRUE,"Base"}</definedName>
    <definedName name="fvgf_1" hidden="1">{"Cover",#N/A,TRUE,"Cover";"TOC",#N/A,TRUE,"TOC";"Assumptions",#N/A,TRUE,"Assum";"Income Statement",#N/A,TRUE,"Base";"Rev_opExp",#N/A,TRUE,"Base";"Interest",#N/A,TRUE,"Base";"Balance Sheets",#N/A,TRUE,"Base";"Cash Flow",#N/A,TRUE,"Base";"CovTest",#N/A,TRUE,"Base";"CovTest WKS",#N/A,TRUE,"Base"}</definedName>
    <definedName name="g" hidden="1">#REF!</definedName>
    <definedName name="gbjkh"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e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enDistrOptions">#REF!</definedName>
    <definedName name="GenerationOptions">#REF!</definedName>
    <definedName name="gert" hidden="1">{"Res_og_nøgle",#N/A,FALSE,"Hovedark";"Balance",#N/A,FALSE,"Hovedark";"Bagside_DK",#N/A,FALSE,"Bagside"}</definedName>
    <definedName name="gfderes"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g" hidden="1">{"Area1",#N/A,TRUE,"Obiettivo";"Area2",#N/A,TRUE,"Dati per Direzione"}</definedName>
    <definedName name="ggg" hidden="1">{"Area1",#N/A,TRUE,"Obiettivo";"Area2",#N/A,TRUE,"Dati per Direzione"}</definedName>
    <definedName name="gggg"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gggggggg" hidden="1">{#N/A,#N/A,FALSE,"3";#N/A,#N/A,FALSE,"5";#N/A,#N/A,FALSE,"6";#N/A,#N/A,FALSE,"8";#N/A,#N/A,FALSE,"10";#N/A,#N/A,FALSE,"13";#N/A,#N/A,FALSE,"14";#N/A,#N/A,FALSE,"15";#N/A,#N/A,FALSE,"16"}</definedName>
    <definedName name="ghd" hidden="1">{#N/A,#N/A,FALSE,"3";#N/A,#N/A,FALSE,"5";#N/A,#N/A,FALSE,"6";#N/A,#N/A,FALSE,"8";#N/A,#N/A,FALSE,"10";#N/A,#N/A,FALSE,"13";#N/A,#N/A,FALSE,"14";#N/A,#N/A,FALSE,"15";#N/A,#N/A,FALSE,"16"}</definedName>
    <definedName name="ghdgh" hidden="1">{"mgmt forecast",#N/A,FALSE,"Mgmt Forecast";"dcf table",#N/A,FALSE,"Mgmt Forecast";"sensitivity",#N/A,FALSE,"Mgmt Forecast";"table inputs",#N/A,FALSE,"Mgmt Forecast";"calculations",#N/A,FALSE,"Mgmt Forecast"}</definedName>
    <definedName name="ghfgh" hidden="1">#REF!</definedName>
    <definedName name="gls_ACT_EST_ROW" hidden="1">#REF!</definedName>
    <definedName name="gls_ACT_FORM_OFFSET" hidden="1">#REF!</definedName>
    <definedName name="gls_ADMIN" hidden="1">#REF!</definedName>
    <definedName name="gls_ALLOW_BOTH_PC" hidden="1">#REF!</definedName>
    <definedName name="gls_ALLOW_PARENT_OR_CONSOLIDATED" hidden="1">#REF!</definedName>
    <definedName name="gls_ALLOW_PUBLISH" hidden="1">#REF!</definedName>
    <definedName name="gls_AnalystEmpNoHeading" hidden="1">#REF!</definedName>
    <definedName name="gls_AnalystNameHeading" hidden="1">#REF!</definedName>
    <definedName name="gls_CF_BEGINS" hidden="1">#REF!</definedName>
    <definedName name="gls_CFD_CHANGEACT" hidden="1">#REF!</definedName>
    <definedName name="gls_CFD_CHANGEEST" hidden="1">#REF!</definedName>
    <definedName name="gls_CFD_FIRSTAVAIL" hidden="1">#REF!</definedName>
    <definedName name="gls_CFD_LISTAVAIL" hidden="1">#REF!</definedName>
    <definedName name="gls_CFD_SELECTED" hidden="1">#REF!</definedName>
    <definedName name="gls_CHANGED_NAMES" hidden="1">#REF!</definedName>
    <definedName name="gls_CHG_KEY_USER" hidden="1">#REF!</definedName>
    <definedName name="gls_CHG_SEL_ONLY" hidden="1">#REF!</definedName>
    <definedName name="gls_COMPANY_WORKBOOK_ID" hidden="1">#REF!</definedName>
    <definedName name="gls_DELETED_PERIODS" hidden="1">#REF!</definedName>
    <definedName name="gls_EST_FORM_OFFSET" hidden="1">#REF!</definedName>
    <definedName name="gls_EXC_NOT_EXT" hidden="1">#REF!</definedName>
    <definedName name="gls_EXISTING_PERIODS" hidden="1">#REF!</definedName>
    <definedName name="gls_EXT_BELOW_PBT" hidden="1">#REF!</definedName>
    <definedName name="gls_EXT_LINK_GLOSS"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AdditionalInfo" hidden="1">#REF!</definedName>
    <definedName name="gls_GenComments"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EPSComment" hidden="1">#REF!</definedName>
    <definedName name="gls_GenHomeRegion" hidden="1">#REF!</definedName>
    <definedName name="gls_GenLastPublished" hidden="1">#REF!</definedName>
    <definedName name="gls_GenLastRecRevised" hidden="1">#REF!</definedName>
    <definedName name="gls_GenMainInfo" hidden="1">#REF!</definedName>
    <definedName name="gls_GenNoteComment" hidden="1">#REF!</definedName>
    <definedName name="gls_GenProfile" hidden="1">#REF!</definedName>
    <definedName name="gls_GenRecComment" hidden="1">#REF!</definedName>
    <definedName name="gls_GenSaleslineInfo" hidden="1">#REF!</definedName>
    <definedName name="gls_GenSalesSplitByRegion" hidden="1">#REF!</definedName>
    <definedName name="gls_GenSalesSplitHeading" hidden="1">#REF!</definedName>
    <definedName name="gls_GenSheetVersion" hidden="1">#REF!</definedName>
    <definedName name="gls_genStockCore" hidden="1">#REF!</definedName>
    <definedName name="gls_genStockRec" hidden="1">#REF!</definedName>
    <definedName name="gls_GLOSS_MONTHS" hidden="1">#REF!</definedName>
    <definedName name="gls_GW_IN" hidden="1">#REF!</definedName>
    <definedName name="gls_IIAA_IN" hidden="1">#REF!</definedName>
    <definedName name="gls_InterimValue"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LANGUAGE" hidden="1">#REF!</definedName>
    <definedName name="gls_NEXT_PK"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PROFILE_NAME" hidden="1">#REF!</definedName>
    <definedName name="gls_SASS5HistEPSGrowth" hidden="1">#REF!</definedName>
    <definedName name="gls_SASS5ProjEPSGrowth" hidden="1">#REF!</definedName>
    <definedName name="gls_SASSDirectorHoldings" hidden="1">#REF!</definedName>
    <definedName name="gls_SASSEPS45AGR" hidden="1">#REF!</definedName>
    <definedName name="gls_SASSIsInterimLastAnnounce" hidden="1">#REF!</definedName>
    <definedName name="gls_SASSLastAnnounce" hidden="1">#REF!</definedName>
    <definedName name="gls_SASSNETDIV45AGR" hidden="1">#REF!</definedName>
    <definedName name="gls_SaveBeforePublish" hidden="1">#REF!</definedName>
    <definedName name="gls_SaveWkbForNewPeriodCode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HOW_CONTROL_VALUE" hidden="1">#REF!</definedName>
    <definedName name="gls_SHOW_KEY_VAL_COLUMN" hidden="1">#REF!</definedName>
    <definedName name="gls_SHOW_KEY_VALUES" hidden="1">#REF!</definedName>
    <definedName name="gls_SHOW_LINKED_ITEMS" hidden="1">#REF!</definedName>
    <definedName name="gls_SHOW_LOCAL_NAMES" hidden="1">#REF!</definedName>
    <definedName name="gls_SHOW_MULTIPLIERS" hidden="1">#REF!</definedName>
    <definedName name="gls_SHOW_PK_COLUMN" hidden="1">#REF!</definedName>
    <definedName name="gls_SHOW_STATUS_INFORMATION" hidden="1">#REF!</definedName>
    <definedName name="gls_SHOW_UNITS" hidden="1">#REF!</definedName>
    <definedName name="gls_SPARE_YEARS" hidden="1">#REF!</definedName>
    <definedName name="gls_SPECIAL_DIALOG"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StockTicker" hidden="1">#REF!</definedName>
    <definedName name="gls_TEMP_PERIOD_CODE" hidden="1">#REF!</definedName>
    <definedName name="gls_THISWORKBOOK_NAME" hidden="1">#REF!</definedName>
    <definedName name="gls_UNUSUAL_POS" hidden="1">#REF!</definedName>
    <definedName name="gls_USER_CELL_FORMAT" hidden="1">#REF!</definedName>
    <definedName name="gls_USING_CONSOLIDATED" hidden="1">#REF!</definedName>
    <definedName name="gls_YEAR_AE_CONTROL" hidden="1">#REF!</definedName>
    <definedName name="gls_YEAR_END_ROW" hidden="1">#REF!</definedName>
    <definedName name="gls_YetToRunStartupWizard" hidden="1">#REF!</definedName>
    <definedName name="GoalSeekChange">#REF!</definedName>
    <definedName name="GoalSeekOffset">#REF!</definedName>
    <definedName name="GoalSeekTarget">#REF!</definedName>
    <definedName name="gra" localSheetId="2">MATCH(0.01,End_Bal,-1)+1</definedName>
    <definedName name="gra" localSheetId="11">MATCH(0.01,End_Bal,-1)+1</definedName>
    <definedName name="gra">MATCH(0.01,End_Bal,-1)+1</definedName>
    <definedName name="Grap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3" hidden="1">#REF!</definedName>
    <definedName name="grfase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ross"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grsaea"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gunnar" hidden="1">{"Side 1",#N/A,FALSE,"Hovedark";"Side 2",#N/A,FALSE,"Hovedark";"Cash Flow",#N/A,FALSE,"Hovedark";"Kvartaler",#N/A,FALSE,"Kvartaler";"Div_1",#N/A,FALSE,"Divisioner";"Div_2",#N/A,FALSE,"Divisioner";"Aggregeret",#N/A,FALSE,"Divisioner";"Oppsummering",#N/A,FALSE,"Divisioner";"Produkter",#N/A,FALSE,"Produkter";"Bakside",#N/A,FALSE,"Bagside"}</definedName>
    <definedName name="gwen" hidden="1">{"Resultat",#N/A,TRUE,"Hovedtal";"Balance",#N/A,TRUE,"Hovedtal";"Cash_Flow",#N/A,TRUE,"Hovedtal"}</definedName>
    <definedName name="H" hidden="1">{#N/A,#N/A,TRUE,"Allacciamenti 5 anni";#N/A,#N/A,TRUE,"Carico 5 anni";#N/A,#N/A,TRUE,"Qualità a) 5 anni";#N/A,#N/A,TRUE,"Qualità b) 5 anni";#N/A,#N/A,TRUE,"Impatto ambientale 5 anni";#N/A,#N/A,TRUE,"Adeg. tecnico 5 anni"}</definedName>
    <definedName name="hdhgf" hidden="1">{"mgmt forecast",#N/A,FALSE,"Mgmt Forecast";"dcf table",#N/A,FALSE,"Mgmt Forecast";"sensitivity",#N/A,FALSE,"Mgmt Forecast";"table inputs",#N/A,FALSE,"Mgmt Forecast";"calculations",#N/A,FALSE,"Mgmt Forecast"}</definedName>
    <definedName name="Header_DSCR">#REF!</definedName>
    <definedName name="Header_IRR_Name">#REF!</definedName>
    <definedName name="Header_IRR_Nom">#REF!</definedName>
    <definedName name="Header1" hidden="1">IF(COUNTA(#REF!)=0,0,INDEX(#REF!,MATCH(ROW(#REF!),#REF!,TRUE)))+1</definedName>
    <definedName name="Header1_2" hidden="1">IF(COUNTA(#REF!)=0,0,INDEX(#REF!,MATCH(ROW(#REF!),#REF!,TRUE)))+1</definedName>
    <definedName name="Header2" hidden="1">#REF!-1 &amp; "." &amp; MAX(1,COUNTA(INDEX(#REF!,MATCH(#REF!-1,#REF!,FALSE)):#REF!))</definedName>
    <definedName name="Header2_2" hidden="1">#REF!-1 &amp; "." &amp; MAX(1,COUNTA(INDEX(#REF!,MATCH(#REF!-1,#REF!,FALSE)):#REF!))</definedName>
    <definedName name="he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helene" hidden="1">{"Side 1",#N/A,FALSE,"Hovedark";"Side 2",#N/A,FALSE,"Hovedark";"Cash Flow",#N/A,FALSE,"Hovedark";"Breakdown",#N/A,FALSE,"Breakdown";"Valuation",#N/A,FALSE,"Valuation";"Bidrag",#N/A,FALSE,"Bidrag"}</definedName>
    <definedName name="hgdh" hidden="1">{"mgmt forecast",#N/A,FALSE,"Mgmt Forecast";"dcf table",#N/A,FALSE,"Mgmt Forecast";"sensitivity",#N/A,FALSE,"Mgmt Forecast";"table inputs",#N/A,FALSE,"Mgmt Forecast";"calculations",#N/A,FALSE,"Mgmt Forecast"}</definedName>
    <definedName name="hggffg"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HH" hidden="1">{#N/A,#N/A,TRUE,"Allacciamenti 5 anni";#N/A,#N/A,TRUE,"Carico 5 anni";#N/A,#N/A,TRUE,"Qualità a) 5 anni";#N/A,#N/A,TRUE,"Qualità b) 5 anni";#N/A,#N/A,TRUE,"Impatto ambientale 5 anni";#N/A,#N/A,TRUE,"Adeg. tecnico 5 anni"}</definedName>
    <definedName name="HHH" hidden="1">{#N/A,#N/A,TRUE,"Allacciamenti 5 anni";#N/A,#N/A,TRUE,"Carico 5 anni";#N/A,#N/A,TRUE,"Qualità a) 5 anni";#N/A,#N/A,TRUE,"Qualità b) 5 anni";#N/A,#N/A,TRUE,"Impatto ambientale 5 anni";#N/A,#N/A,TRUE,"Adeg. tecnico 5 anni"}</definedName>
    <definedName name="HHHH" hidden="1">{#N/A,#N/A,TRUE,"Allacciamenti 5 anni";#N/A,#N/A,TRUE,"Carico 5 anni";#N/A,#N/A,TRUE,"Qualità a) 5 anni";#N/A,#N/A,TRUE,"Qualità b) 5 anni";#N/A,#N/A,TRUE,"Impatto ambientale 5 anni";#N/A,#N/A,TRUE,"Adeg. tecnico 5 anni"}</definedName>
    <definedName name="hhhhhh"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ExtDb" hidden="1">FALSE</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OME" hidden="1">{#N/A,#N/A,FALSE,"Assessment";#N/A,#N/A,FALSE,"Staffing";#N/A,#N/A,FALSE,"Hires";#N/A,#N/A,FALSE,"Assumptions"}</definedName>
    <definedName name="HOMFE" hidden="1">{#N/A,#N/A,FALSE,"Assessment";#N/A,#N/A,FALSE,"Staffing";#N/A,#N/A,FALSE,"Hires";#N/A,#N/A,FALSE,"Assumptions"}</definedName>
    <definedName name="Hours_Day">#REF!</definedName>
    <definedName name="hours_in_day">24</definedName>
    <definedName name="HTML_CodePage" hidden="1">1252</definedName>
    <definedName name="HTML_Control" hidden="1">{"'Scheda bianca'!$A$1:$L$42"}</definedName>
    <definedName name="HTML_Description" hidden="1">""</definedName>
    <definedName name="HTML_Email" hidden="1">""</definedName>
    <definedName name="HTML_Header" hidden="1">"Scheda MBO"</definedName>
    <definedName name="HTML_LastUpdate" hidden="1">"30/08/00"</definedName>
    <definedName name="HTML_LineAfter" hidden="1">FALSE</definedName>
    <definedName name="HTML_LineBefore" hidden="1">FALSE</definedName>
    <definedName name="HTML_Name" hidden="1">"Enel"</definedName>
    <definedName name="HTML_OBDlg2" hidden="1">TRUE</definedName>
    <definedName name="HTML_OBDlg4" hidden="1">TRUE</definedName>
    <definedName name="HTML_OS" hidden="1">0</definedName>
    <definedName name="HTML_PathFile" hidden="1">"d:\Documenti"</definedName>
    <definedName name="HTML_PathFileMac" hidden="1">"Macintosh HD:HomePageStuff:New_Home_Page:datafile:ctryprem.html"</definedName>
    <definedName name="HTML_Title" hidden="1">"Schede mbo 2000 A"</definedName>
    <definedName name="hyh"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hyjk" hidden="1">{"Aar",#N/A,FALSE,"Divisioner";"Kvartaler",#N/A,FALSE,"Divisioner";"Aggregering",#N/A,FALSE,"Divisioner";"Aar",#N/A,FALSE,"Norge div. (gl)";"Kvartal",#N/A,FALSE,"Norge div. (gl)";"Samling",#N/A,FALSE,"Norge div. (gl)"}</definedName>
    <definedName name="i" hidden="1">{#N/A,#N/A,TRUE,"Allacciamenti 5 anni";#N/A,#N/A,TRUE,"Carico 5 anni";#N/A,#N/A,TRUE,"Qualità a) 5 anni";#N/A,#N/A,TRUE,"Qualità b) 5 anni";#N/A,#N/A,TRUE,"Impatto ambientale 5 anni";#N/A,#N/A,TRUE,"Adeg. tecnico 5 anni"}</definedName>
    <definedName name="iii" hidden="1">{#N/A,#N/A,TRUE,"Allacciamenti 5 anni";#N/A,#N/A,TRUE,"Carico 5 anni";#N/A,#N/A,TRUE,"Qualità a) 5 anni";#N/A,#N/A,TRUE,"Qualità b) 5 anni";#N/A,#N/A,TRUE,"Impatto ambientale 5 anni";#N/A,#N/A,TRUE,"Adeg. tecnico 5 anni"}</definedName>
    <definedName name="ingrid" hidden="1">{"Side 1",#N/A,FALSE,"Hovedark";"Side 2",#N/A,FALSE,"Hovedark";"Side 3",#N/A,FALSE,"Hovedark"}</definedName>
    <definedName name="InputError">#REF!</definedName>
    <definedName name="InputErrors">#REF!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"c413"</definedName>
    <definedName name="IQ_ACCOUNT_CHANGE_1" hidden="1">"c413"</definedName>
    <definedName name="IQ_ACCOUNTING_STANDARD" hidden="1">"c4539"</definedName>
    <definedName name="IQ_ACCOUNTS_PAY" hidden="1">"c32"</definedName>
    <definedName name="IQ_ACCOUNTS_PAY_1"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EXP_1"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_DEP_1"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"c39"</definedName>
    <definedName name="IQ_ADD_PAID_IN_1" hidden="1">"c39"</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CONST_1"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ATION_1" hidden="1">"c1471"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AVG_VOLUME_1" hidden="1">"c65"</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"c88"</definedName>
    <definedName name="IQ_BETA_1"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"c100"</definedName>
    <definedName name="IQ_BV_OVER_SHARES_1" hidden="1">"c100"</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"c115"</definedName>
    <definedName name="IQ_CAPITAL_LEASE_1" hidden="1">"c115"</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1"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1" hidden="1">"c118"</definedName>
    <definedName name="IQ_CASH_ACQUIRE_CF" hidden="1">"c1630"</definedName>
    <definedName name="IQ_CASH_ACQUIRE_CF_1" hidden="1">"c1630"</definedName>
    <definedName name="IQ_CASH_CONVERSION" hidden="1">"c117"</definedName>
    <definedName name="IQ_CASH_DIVIDENDS_NET_INCOME_FDIC" hidden="1">"c6738"</definedName>
    <definedName name="IQ_CASH_DUE_BANKS" hidden="1">"c118"</definedName>
    <definedName name="IQ_CASH_DUE_BANKS_1" hidden="1">"c118"</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"c124"</definedName>
    <definedName name="IQ_CASH_ST_1" hidden="1">"c124"</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DET_EST_REUT_CURRENCY_CURRENCY_REUT" hidden="1">"c12526"</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NGES_WORK_CAP_1"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MON_STOCK_1"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"c226"</definedName>
    <definedName name="IQ_COST_REVENUE_1"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_OUTST_1" hidden="1">"c274"</definedName>
    <definedName name="IQ_DAYS_PAYABLE_OUT" hidden="1">"c274"</definedName>
    <definedName name="IQ_DAYS_SALES_OUT" hidden="1">"c275"</definedName>
    <definedName name="IQ_DAYS_SALES_OUTST" hidden="1">"c275"</definedName>
    <definedName name="IQ_DAYS_SALES_OUTST_1" hidden="1">"c275"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"c301"</definedName>
    <definedName name="IQ_DEF_ACQ_CST_1"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INC_TAX_1"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INC_TAX_1" hidden="1">"c315"</definedName>
    <definedName name="IQ_DEFERRED_TAXES" hidden="1">"c147"</definedName>
    <definedName name="IQ_DEFERRED_TAXES_1"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1" hidden="1">"c247"</definedName>
    <definedName name="IQ_DEPRE_AMORT_SUPPL" hidden="1">"c1593"</definedName>
    <definedName name="IQ_DEPRE_DEPLE" hidden="1">"c261"</definedName>
    <definedName name="IQ_DEPRE_DEPLE_1" hidden="1">"c261"</definedName>
    <definedName name="IQ_DEPRE_SUPP" hidden="1">"c1443"</definedName>
    <definedName name="IQ_DERIVATIVES_FDIC" hidden="1">"c6523"</definedName>
    <definedName name="IQ_DESCRIPTION_LONG" hidden="1">"c322"</definedName>
    <definedName name="IQ_DESCRIPTION_LONG_1" hidden="1">"c322"</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NT_OPER_1" hidden="1">"c333"</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_SHARE_1"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"c360"</definedName>
    <definedName name="IQ_EBIT_OVER_IE_1" hidden="1">"c360"</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"c368"</definedName>
    <definedName name="IQ_EBITDA_CAPEX_OVER_TOTAL_IE_1" hidden="1">"c368"</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"c373"</definedName>
    <definedName name="IQ_EBITDA_OVER_TOTAL_IE_1" hidden="1">"c373"</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"c84"</definedName>
    <definedName name="IQ_ENTERPRISE_VALUE_1"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DET_EST_REUT_CURRENCY_CURRENCY_REUT" hidden="1">"c12533"</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"c552"</definedName>
    <definedName name="IQ_EQUITY_AFFIL_1" hidden="1">"c552"</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QV_OVER_LTM_PRETAX_INC_1" hidden="1">"c739"</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EMPLOYEE_1" hidden="1">"c1225"</definedName>
    <definedName name="IQ_EV_OVER_LTM_EBIT" hidden="1">"c1221"</definedName>
    <definedName name="IQ_EV_OVER_LTM_EBIT_1" hidden="1">"c1221"</definedName>
    <definedName name="IQ_EV_OVER_LTM_EBITDA" hidden="1">"c1223"</definedName>
    <definedName name="IQ_EV_OVER_LTM_EBITDA_1" hidden="1">"c1223"</definedName>
    <definedName name="IQ_EV_OVER_LTM_REVENUE" hidden="1">"c1227"</definedName>
    <definedName name="IQ_EV_OVER_LTM_REVENUE_1" hidden="1">"c1227"</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_PRICE_1"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EXTRA_ITEMS_1" hidden="1">"c413"</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"c893"</definedName>
    <definedName name="IQ_FINANCING_CASH_1" hidden="1">"c893"</definedName>
    <definedName name="IQ_FINANCING_CASH_SUPPL" hidden="1">"c899"</definedName>
    <definedName name="IQ_FINANCING_CASH_SUPPL_1" hidden="1">"c899"</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1"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ASSETS_1" hidden="1">"c452"</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OODWILL_NET_1"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DIVID_1"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"c511"</definedName>
    <definedName name="IQ_GROSS_PROFIT_1" hidden="1">"c511"</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_TARGET_PRICE_REUT" hidden="1">"c5317"</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EXCL_1" hidden="1">"c789"</definedName>
    <definedName name="IQ_INC_AVAIL_INCL" hidden="1">"c791"</definedName>
    <definedName name="IQ_INC_AVAIL_INCL_1" hidden="1">"c791"</definedName>
    <definedName name="IQ_INC_BEFORE_TAX" hidden="1">"c386"</definedName>
    <definedName name="IQ_INC_BEFORE_TAX_1"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ANGIBLES_NET_1" hidden="1">"c907"</definedName>
    <definedName name="IQ_INTEL_EPS_EST" hidden="1">"c24729"</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NON_1" hidden="1">"c618"</definedName>
    <definedName name="IQ_INTEREST_EXP_SUPPL" hidden="1">"c1460"</definedName>
    <definedName name="IQ_INTEREST_INC" hidden="1">"c769"</definedName>
    <definedName name="IQ_INTEREST_INC_1" hidden="1">"c769"</definedName>
    <definedName name="IQ_INTEREST_INC_NON" hidden="1">"c619"</definedName>
    <definedName name="IQ_INTEREST_INC_NON_1" hidden="1">"c619"</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"c751"</definedName>
    <definedName name="IQ_ISS_DEBT_NET_1"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1"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1" hidden="1">"c674"</definedName>
    <definedName name="IQ_LONG_TERM_DEBT_OVER_TOTAL_CAP" hidden="1">"c677"</definedName>
    <definedName name="IQ_LONG_TERM_DEBT_OVER_TOTAL_CAP_1" hidden="1">"c677"</definedName>
    <definedName name="IQ_LONG_TERM_GROWTH" hidden="1">"c671"</definedName>
    <definedName name="IQ_LONG_TERM_INV" hidden="1">"c697"</definedName>
    <definedName name="IQ_LONG_TERM_INV_1" hidden="1">"c697"</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_REVENUE_OVER_EMPLOYEES_1" hidden="1">"c1304"</definedName>
    <definedName name="IQ_LTMMONTH" hidden="1">120000</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40856.5154976852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"c781"</definedName>
    <definedName name="IQ_NET_INC_1" hidden="1">"c781"</definedName>
    <definedName name="IQ_NET_INC_BEFORE" hidden="1">"c344"</definedName>
    <definedName name="IQ_NET_INC_BEFORE_1" hidden="1">"c344"</definedName>
    <definedName name="IQ_NET_INC_CF" hidden="1">"c793"</definedName>
    <definedName name="IQ_NET_INC_CF_1" hidden="1">"c793"</definedName>
    <definedName name="IQ_NET_INC_MARGIN" hidden="1">"c794"</definedName>
    <definedName name="IQ_NET_INC_MARGIN_1" hidden="1">"c794"</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1" hidden="1">"c764"</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1"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"c801"</definedName>
    <definedName name="IQ_NON_INTEREST_EXP_1" hidden="1">"c801"</definedName>
    <definedName name="IQ_NON_INTEREST_INC" hidden="1">"c802"</definedName>
    <definedName name="IQ_NON_INTEREST_INC_1"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ES_PAY_1"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"c362"</definedName>
    <definedName name="IQ_OPER_INC_MARGIN_1" hidden="1">"c362"</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ASSETS_1" hidden="1">"c868"</definedName>
    <definedName name="IQ_OTHER_CURRENT_LIAB" hidden="1">"c877"</definedName>
    <definedName name="IQ_OTHER_CURRENT_LIAB_1" hidden="1">"c877"</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INVESTING_1"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ONG_TERM_1"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ET_1"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ENUE_1" hidden="1">"c1010"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BS_DATE_1"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AY_ACCRUED_1"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INSURED_FDIC" hidden="1">"c6374"</definedName>
    <definedName name="IQ_PERIODDATE" hidden="1">"c1034"</definedName>
    <definedName name="IQ_PERIODDATE_1" hidden="1">"c1034"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STOCK_1" hidden="1">"c1052"</definedName>
    <definedName name="IQ_PREF_TOT" hidden="1">"c1044"</definedName>
    <definedName name="IQ_PREF_TOT_1" hidden="1">"c1044"</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"c1068"</definedName>
    <definedName name="IQ_PREPAID_EXPEN_1" hidden="1">"c1068"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"c1026"</definedName>
    <definedName name="IQ_PRICE_OVER_BVPS_1" hidden="1">"c1026"</definedName>
    <definedName name="IQ_PRICE_OVER_LTM_EPS" hidden="1">"c1029"</definedName>
    <definedName name="IQ_PRICE_OVER_LTM_EPS_1" hidden="1">"c1029"</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_FORMA_NET_INC_1" hidden="1">"c795"</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GROSS_1" hidden="1">"c518"</definedName>
    <definedName name="IQ_PROPERTY_MGMT_FEE" hidden="1">"c1074"</definedName>
    <definedName name="IQ_PROPERTY_NET" hidden="1">"c829"</definedName>
    <definedName name="IQ_PROPERTY_NET_1"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EEM_PREF_STOCK_1"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"c1090"</definedName>
    <definedName name="IQ_RESEARCH_DEV_1"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FRANCHISE_STORES_1" hidden="1">"c2903"</definedName>
    <definedName name="IQ_RETAIL_ACQUIRED_OWNED_STORES" hidden="1">"c2895"</definedName>
    <definedName name="IQ_RETAIL_ACQUIRED_OWNED_STORES_1"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"c1092"</definedName>
    <definedName name="IQ_RETAINED_EARN_1" hidden="1">"c1092"</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"c1117"</definedName>
    <definedName name="IQ_RETURN_INVESTMENT_1" hidden="1">"c1117"</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"c1122"</definedName>
    <definedName name="IQ_REVENUE_1" hidden="1">"c1122"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39167.4720949074</definedName>
    <definedName name="IQ_REVISION_DATE__1" hidden="1">39296.587650463</definedName>
    <definedName name="IQ_REVISION_DATE_Flagler" hidden="1">39113.8943055556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OUTSTANDING_1"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HORT_TERM_INVEST_1" hidden="1">"c1197"</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"c1266"</definedName>
    <definedName name="IQ_TOTAL_CASH_DIVID_1" hidden="1">"c1266"</definedName>
    <definedName name="IQ_TOTAL_CASH_FINAN" hidden="1">"c119"</definedName>
    <definedName name="IQ_TOTAL_CASH_FINAN_1" hidden="1">"c119"</definedName>
    <definedName name="IQ_TOTAL_CASH_INVEST" hidden="1">"c121"</definedName>
    <definedName name="IQ_TOTAL_CASH_INVEST_1" hidden="1">"c121"</definedName>
    <definedName name="IQ_TOTAL_CASH_OPER" hidden="1">"c122"</definedName>
    <definedName name="IQ_TOTAL_CASH_OPER_1" hidden="1">"c122"</definedName>
    <definedName name="IQ_TOTAL_CHARGE_OFFS_FDIC" hidden="1">"c6603"</definedName>
    <definedName name="IQ_TOTAL_CHURN" hidden="1">"c2122"</definedName>
    <definedName name="IQ_TOTAL_CL" hidden="1">"c1245"</definedName>
    <definedName name="IQ_TOTAL_COMMON" hidden="1">"c1022"</definedName>
    <definedName name="IQ_TOTAL_COMMON_1" hidden="1">"c1022"</definedName>
    <definedName name="IQ_TOTAL_COMMON_EQUITY" hidden="1">"c1246"</definedName>
    <definedName name="IQ_TOTAL_CURRENT_ASSETS" hidden="1">"c1243"</definedName>
    <definedName name="IQ_TOTAL_CURRENT_ASSETS_1" hidden="1">"c1243"</definedName>
    <definedName name="IQ_TOTAL_CURRENT_LIAB" hidden="1">"c1245"</definedName>
    <definedName name="IQ_TOTAL_CURRENT_LIAB_1" hidden="1">"c1245"</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"c1249"</definedName>
    <definedName name="IQ_TOTAL_DEBT_OVER_EBITDA_1" hidden="1">"c1249"</definedName>
    <definedName name="IQ_TOTAL_DEBT_OVER_TOTAL_BV" hidden="1">"c1250"</definedName>
    <definedName name="IQ_TOTAL_DEBT_OVER_TOTAL_BV_1" hidden="1">"c1250"</definedName>
    <definedName name="IQ_TOTAL_DEBT_OVER_TOTAL_CAP" hidden="1">"c1248"</definedName>
    <definedName name="IQ_TOTAL_DEBT_OVER_TOTAL_CAP_1"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_1" hidden="1">"c1522"</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TEREST_EXP_1" hidden="1">"c591"</definedName>
    <definedName name="IQ_TOTAL_INVENTORY" hidden="1">"c622"</definedName>
    <definedName name="IQ_TOTAL_INVENTORY_1"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SHAREHOLD_1" hidden="1">"c1279"</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REVENUE_1" hidden="1">"c1294"</definedName>
    <definedName name="IQ_TOTAL_RISK_BASED_CAPITAL_RATIO_FDIC" hidden="1">"c6747"</definedName>
    <definedName name="IQ_TOTAL_SECURITIES_FDIC" hidden="1">"c6306"</definedName>
    <definedName name="IQ_TOTAL_SPECIAL" hidden="1">"c1618"</definedName>
    <definedName name="IQ_TOTAL_ST_BORROW" hidden="1">"c1177"</definedName>
    <definedName name="IQ_TOTAL_ST_BORROW_1"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AR_1"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EASURY_STOCK_1" hidden="1">"c1311"</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RR_Nom">#REF!</definedName>
    <definedName name="IRR_Real">#REF!</definedName>
    <definedName name="IsColHidden" hidden="1">FALSE</definedName>
    <definedName name="IsLTMColHidden" hidden="1">FALSE</definedName>
    <definedName name="jjj" hidden="1">{"IS",#N/A,FALSE,"IS";"RPTIS",#N/A,FALSE,"RPTIS";"STATS",#N/A,FALSE,"STATS";"CELL",#N/A,FALSE,"CELL";"BS",#N/A,FALSE,"BS"}</definedName>
    <definedName name="jjjj"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skljsljslk" localSheetId="2" hidden="1">TextRefCopy1</definedName>
    <definedName name="jskljsljslk" localSheetId="11" hidden="1">TextRefCopy1</definedName>
    <definedName name="jskljsljslk" hidden="1">TextRefCopy1</definedName>
    <definedName name="k"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ayla"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kkfg"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kkjhg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KKK" hidden="1">{#N/A,#N/A,FALSE,"Assessment";#N/A,#N/A,FALSE,"Staffing";#N/A,#N/A,FALSE,"Hires";#N/A,#N/A,FALSE,"Assumptions"}</definedName>
    <definedName name="kkkk" hidden="1">{"coverall",#N/A,FALSE,"Definitions";"cover1",#N/A,FALSE,"Definitions";"cover2",#N/A,FALSE,"Definitions";"cover3",#N/A,FALSE,"Definitions";"cover4",#N/A,FALSE,"Definitions";"cover5",#N/A,FALSE,"Definitions";"blank",#N/A,FALSE,"Definitions"}</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l" hidden="1">{#N/A,#N/A,TRUE,"Allacciamenti 5 anni";#N/A,#N/A,TRUE,"Carico 5 anni";#N/A,#N/A,TRUE,"Qualità a) 5 anni";#N/A,#N/A,TRUE,"Qualità b) 5 anni";#N/A,#N/A,TRUE,"Impatto ambientale 5 anni";#N/A,#N/A,TRUE,"Adeg. tecnico 5 anni"}</definedName>
    <definedName name="Last_Edit" hidden="1">44062.7325925926</definedName>
    <definedName name="Last_Row" localSheetId="2">IF('BESS Cashflow AFS FI'!Values_Entered,Header_Row+'BESS Cashflow AFS FI'!Number_of_Payments,Header_Row)</definedName>
    <definedName name="Last_Row" localSheetId="11">IF('Megaflex LA'!Values_Entered,Header_Row+'Megaflex LA'!Number_of_Payments,Header_Row)</definedName>
    <definedName name="Last_Row">IF(Values_Entered,Header_Row+Number_of_Payments,Header_Row)</definedName>
    <definedName name="limcount" hidden="1">1</definedName>
    <definedName name="ListOffset" hidden="1">1</definedName>
    <definedName name="liyugt" hidden="1">{"Side 1",#N/A,FALSE,"Hovedark";"Valuation",#N/A,FALSE,"Valuation";"Side 2",#N/A,FALSE,"Hovedark";"Cash Flow",#N/A,FALSE,"Hovedark";"Bidrag",#N/A,FALSE,"Bidrag"}</definedName>
    <definedName name="lll" hidden="1">{"Area1",#N/A,TRUE,"Obiettivo";"Area2",#N/A,TRUE,"Dati per Direzione"}</definedName>
    <definedName name="lllf" hidden="1">{#N/A,#N/A,FALSE,"ORIX CSC"}</definedName>
    <definedName name="lllllq"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maggio" hidden="1">{"Area1",#N/A,TRUE,"Obiettivo";"Area2",#N/A,TRUE,"Dati per Direzione"}</definedName>
    <definedName name="Million">#REF!</definedName>
    <definedName name="Min_Tesoreria">10</definedName>
    <definedName name="Minutes_per_Hr">60</definedName>
    <definedName name="MJJ" hidden="1">{"Area1",#N/A,TRUE,"Obiettivo";"Area2",#N/A,TRUE,"Dati per Direzione"}</definedName>
    <definedName name="mm" localSheetId="2">OFFSET(Full_Print,0,0,[0]!xx)</definedName>
    <definedName name="mm" localSheetId="11">OFFSET(Full_Print,0,0,[0]!xx)</definedName>
    <definedName name="mm">OFFSET(Full_Print,0,0,xx)</definedName>
    <definedName name="mmmm" hidden="1">{#N/A,#N/A,TRUE,"Allacciamenti 5 anni";#N/A,#N/A,TRUE,"Carico 5 anni";#N/A,#N/A,TRUE,"Qualità a) 5 anni";#N/A,#N/A,TRUE,"Qualità b) 5 anni";#N/A,#N/A,TRUE,"Impatto ambientale 5 anni";#N/A,#N/A,TRUE,"Adeg. tecnico 5 anni"}</definedName>
    <definedName name="Model_Start">#REF!</definedName>
    <definedName name="Model_Status">#REF!</definedName>
    <definedName name="ModelTech">#REF!</definedName>
    <definedName name="months_DEWA">12</definedName>
    <definedName name="months_in_year">12</definedName>
    <definedName name="Months_S.A">#REF!</definedName>
    <definedName name="Months_Yr">#REF!</definedName>
    <definedName name="Motorola_Label_2" hidden="1">#REF!</definedName>
    <definedName name="msarrrr" hidden="1">{#N/A,#N/A,TRUE,"Allacciamenti 5 anni";#N/A,#N/A,TRUE,"Carico 5 anni";#N/A,#N/A,TRUE,"Qualità a) 5 anni";#N/A,#N/A,TRUE,"Qualità b) 5 anni";#N/A,#N/A,TRUE,"Impatto ambientale 5 anni";#N/A,#N/A,TRUE,"Adeg. tecnico 5 anni"}</definedName>
    <definedName name="myDialog">"dial"</definedName>
    <definedName name="n" hidden="1">{#N/A,#N/A,TRUE,"Allacciamenti 5 anni";#N/A,#N/A,TRUE,"Carico 5 anni";#N/A,#N/A,TRUE,"Qualità a) 5 anni";#N/A,#N/A,TRUE,"Qualità b) 5 anni";#N/A,#N/A,TRUE,"Impatto ambientale 5 anni";#N/A,#N/A,TRUE,"Adeg. tecnico 5 anni"}</definedName>
    <definedName name="name10"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100"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101"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105"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11"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12"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2"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3"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4"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5"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6"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7"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99"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ames">#N/A</definedName>
    <definedName name="neuneju" hidden="1">{#N/A,#N/A,FALSE,"3";#N/A,#N/A,FALSE,"5";#N/A,#N/A,FALSE,"6";#N/A,#N/A,FALSE,"8";#N/A,#N/A,FALSE,"10";#N/A,#N/A,FALSE,"13";#N/A,#N/A,FALSE,"14";#N/A,#N/A,FALSE,"15";#N/A,#N/A,FALSE,"16"}</definedName>
    <definedName name="newbel" hidden="1">{"IS",#N/A,FALSE,"IS";"RPTIS",#N/A,FALSE,"RPTIS";"STATS",#N/A,FALSE,"STATS";"CELL",#N/A,FALSE,"CELL";"BS",#N/A,FALSE,"BS"}</definedName>
    <definedName name="NEWwrn.ALL" hidden="1">{#N/A,#N/A,FALSE,"DCF";#N/A,#N/A,FALSE,"WACC";#N/A,#N/A,FALSE,"Sales_EBIT";#N/A,#N/A,FALSE,"Capex_Depreciation";#N/A,#N/A,FALSE,"WC";#N/A,#N/A,FALSE,"Interest";#N/A,#N/A,FALSE,"Assumptions"}</definedName>
    <definedName name="NEWwrn.ALL.Ge" hidden="1">{#N/A,#N/A,FALSE,"DCF";#N/A,#N/A,FALSE,"WACC";#N/A,#N/A,FALSE,"Sales_EBIT";#N/A,#N/A,FALSE,"Capex_Depreciation";#N/A,#N/A,FALSE,"WC";#N/A,#N/A,FALSE,"Interest";#N/A,#N/A,FALSE,"Assumptions"}</definedName>
    <definedName name="NEWwrn.old" hidden="1">{#N/A,#N/A,FALSE,"DCF";#N/A,#N/A,FALSE,"WACC";#N/A,#N/A,FALSE,"Sales_EBIT";#N/A,#N/A,FALSE,"Capex_Depreciation";#N/A,#N/A,FALSE,"WC";#N/A,#N/A,FALSE,"Interest";#N/A,#N/A,FALSE,"Assumptions"}</definedName>
    <definedName name="nn" hidden="1">{#N/A,#N/A,TRUE,"Allacciamenti 5 anni";#N/A,#N/A,TRUE,"Carico 5 anni";#N/A,#N/A,TRUE,"Qualità a) 5 anni";#N/A,#N/A,TRUE,"Qualità b) 5 anni";#N/A,#N/A,TRUE,"Impatto ambientale 5 anni";#N/A,#N/A,TRUE,"Adeg. tecnico 5 anni"}</definedName>
    <definedName name="nnn"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nnn" hidden="1">{#N/A,#N/A,TRUE,"Allacciamenti 5 anni";#N/A,#N/A,TRUE,"Carico 5 anni";#N/A,#N/A,TRUE,"Qualità a) 5 anni";#N/A,#N/A,TRUE,"Qualità b) 5 anni";#N/A,#N/A,TRUE,"Impatto ambientale 5 anni";#N/A,#N/A,TRUE,"Adeg. tecnico 5 anni"}</definedName>
    <definedName name="nswhew"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Number_of_Payments" localSheetId="2">MATCH(0.01,End_Bal,-1)+1</definedName>
    <definedName name="Number_of_Payments" localSheetId="11">MATCH(0.01,End_Bal,-1)+1</definedName>
    <definedName name="Number_of_Payments">MATCH(0.01,End_Bal,-1)+1</definedName>
    <definedName name="oh" hidden="1">{"Area1",#N/A,TRUE,"Obiettivo";"Area2",#N/A,TRUE,"Dati per Direzione"}</definedName>
    <definedName name="ooo" hidden="1">{#N/A,#N/A,TRUE,"Allacciamenti 5 anni";#N/A,#N/A,TRUE,"Carico 5 anni";#N/A,#N/A,TRUE,"Qualità a) 5 anni";#N/A,#N/A,TRUE,"Qualità b) 5 anni";#N/A,#N/A,TRUE,"Impatto ambientale 5 anni";#N/A,#N/A,TRUE,"Adeg. tecnico 5 anni"}</definedName>
    <definedName name="oooo"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ooooooo"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OPEXTypes">#REF!</definedName>
    <definedName name="Ops_Period_End">#REF!</definedName>
    <definedName name="Ops_Period_Start">#REF!</definedName>
    <definedName name="Ops_Year_Start">#REF!</definedName>
    <definedName name="P_Index_Copy">#REF!</definedName>
    <definedName name="P_Index_Delta">#REF!</definedName>
    <definedName name="P_Index_Paste">#REF!</definedName>
    <definedName name="P2_LAT" hidden="1">{#N/A,#N/A,TRUE,"Allacciamenti 5 anni";#N/A,#N/A,TRUE,"Carico 5 anni";#N/A,#N/A,TRUE,"Qualità a) 5 anni";#N/A,#N/A,TRUE,"Qualità b) 5 anni";#N/A,#N/A,TRUE,"Impatto ambientale 5 anni";#N/A,#N/A,TRUE,"Adeg. tecnico 5 anni"}</definedName>
    <definedName name="Pal_Workbook_GUID" hidden="1">"FVXQKIYHC2GRZBAFT5ND7YEL"</definedName>
    <definedName name="Payment_Date" localSheetId="2">DATE(YEAR(Loan_Start),MONTH(Loan_Start)+Payment_Number,DAY(Loan_Start))</definedName>
    <definedName name="Payment_Date" localSheetId="11">DATE(YEAR(Loan_Start),MONTH(Loan_Start)+Payment_Number,DAY(Loan_Start))</definedName>
    <definedName name="Payment_Date">DATE(YEAR(Loan_Start),MONTH(Loan_Start)+Payment_Number,DAY(Loan_Start))</definedName>
    <definedName name="Payment_Needed">"Pagamento richiesto"</definedName>
    <definedName name="Pds_Year">#REF!</definedName>
    <definedName name="pipp1" hidden="1">{#N/A,#N/A,TRUE,"Allacciamenti 5 anni";#N/A,#N/A,TRUE,"Carico 5 anni";#N/A,#N/A,TRUE,"Qualità a) 5 anni";#N/A,#N/A,TRUE,"Qualità b) 5 anni";#N/A,#N/A,TRUE,"Impatto ambientale 5 anni";#N/A,#N/A,TRUE,"Adeg. tecnico 5 anni"}</definedName>
    <definedName name="PIPPO1" hidden="1">{#N/A,#N/A,TRUE,"Allacciamenti 5 anni";#N/A,#N/A,TRUE,"Carico 5 anni";#N/A,#N/A,TRUE,"Qualità a) 5 anni";#N/A,#N/A,TRUE,"Qualità b) 5 anni";#N/A,#N/A,TRUE,"Impatto ambientale 5 anni";#N/A,#N/A,TRUE,"Adeg. tecnico 5 anni"}</definedName>
    <definedName name="PO"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poi" hidden="1">{"Area1",#N/A,TRUE,"Obiettivo";"Area2",#N/A,TRUE,"Dati per Direzione"}</definedName>
    <definedName name="por" hidden="1">{#N/A,#N/A,TRUE,"Assumptions";#N/A,#N/A,TRUE,"Op Projection";#N/A,#N/A,TRUE,"Capital";#N/A,#N/A,TRUE,"Income";#N/A,#N/A,TRUE,"Balance";#N/A,#N/A,TRUE,"Sources&amp;Uses"}</definedName>
    <definedName name="pox" hidden="1">{"Area1",#N/A,TRUE,"Obiettivo";"Area2",#N/A,TRUE,"Dati per Direzione"}</definedName>
    <definedName name="pp" hidden="1">{#N/A,#N/A,TRUE,"Allacciamenti 5 anni";#N/A,#N/A,TRUE,"Carico 5 anni";#N/A,#N/A,TRUE,"Qualità a) 5 anni";#N/A,#N/A,TRUE,"Qualità b) 5 anni";#N/A,#N/A,TRUE,"Impatto ambientale 5 anni";#N/A,#N/A,TRUE,"Adeg. tecnico 5 anni"}</definedName>
    <definedName name="ppp" hidden="1">{#N/A,#N/A,TRUE,"Allacciamenti 5 anni";#N/A,#N/A,TRUE,"Carico 5 anni";#N/A,#N/A,TRUE,"Qualità a) 5 anni";#N/A,#N/A,TRUE,"Qualità b) 5 anni";#N/A,#N/A,TRUE,"Impatto ambientale 5 anni";#N/A,#N/A,TRUE,"Adeg. tecnico 5 anni"}</definedName>
    <definedName name="ppppppp" hidden="1">{"mgmt forecast",#N/A,FALSE,"Mgmt Forecast";"dcf table",#N/A,FALSE,"Mgmt Forecast";"sensitivity",#N/A,FALSE,"Mgmt Forecast";"table inputs",#N/A,FALSE,"Mgmt Forecast";"calculations",#N/A,FALSE,"Mgmt Forecast"}</definedName>
    <definedName name="Pre_Ops_End">#REF!</definedName>
    <definedName name="Pre_Ops_Start">#REF!</definedName>
    <definedName name="Print_Area_Reset" localSheetId="2">OFFSET(Full_Print,0,0,'BESS Cashflow AFS FI'!Last_Row)</definedName>
    <definedName name="Print_Area_Reset" localSheetId="11">OFFSET(Full_Print,0,0,'Megaflex LA'!Last_Row)</definedName>
    <definedName name="Print_Area_Reset">OFFSET(Full_Print,0,0,Last_Row)</definedName>
    <definedName name="PROGETTI" hidden="1">{"Area1",#N/A,TRUE,"Obiettivo";"Area2",#N/A,TRUE,"Dati per Direzione"}</definedName>
    <definedName name="Project_Name">#REF!</definedName>
    <definedName name="Project_Version">#REF!</definedName>
    <definedName name="PUB_UserID" hidden="1">"ZITHAR"</definedName>
    <definedName name="PV_COD">'PV Cashflow AFS FI'!$G$4</definedName>
    <definedName name="PV_PPA_EndDate">'PV Cashflow AFS FI'!$G$6</definedName>
    <definedName name="q" hidden="1">#REF!</definedName>
    <definedName name="qd" hidden="1">{#N/A,#N/A,FALSE,"3";#N/A,#N/A,FALSE,"5";#N/A,#N/A,FALSE,"6";#N/A,#N/A,FALSE,"8";#N/A,#N/A,FALSE,"10";#N/A,#N/A,FALSE,"13";#N/A,#N/A,FALSE,"14";#N/A,#N/A,FALSE,"15";#N/A,#N/A,FALSE,"16"}</definedName>
    <definedName name="qq" hidden="1">#REF!</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qqqq" hidden="1">{TRUE,TRUE,-1.25,-15.5,604.5,369,FALSE,FALSE,TRUE,TRUE,0,1,83,1,38,4,5,4,TRUE,TRUE,3,TRUE,1,TRUE,75,"Swvu.inputs._.raw._.data.","ACwvu.inputs._.raw._.data.",#N/A,FALSE,FALSE,0.5,0.5,0.5,0.5,2,"&amp;F","&amp;A&amp;RPage &amp;P",FALSE,FALSE,FALSE,FALSE,1,60,#N/A,#N/A,"=R1C61:R53C89","=C1:C5",#N/A,#N/A,FALSE,FALSE,FALSE,1,600,600,FALSE,FALSE,TRUE,TRUE,TRUE}</definedName>
    <definedName name="qqqqqqqqq" hidden="1">{TRUE,TRUE,-1.25,-15.5,604.5,369,FALSE,FALSE,TRUE,TRUE,0,1,83,1,38,4,5,4,TRUE,TRUE,3,TRUE,1,TRUE,75,"Swvu.inputs._.raw._.data.","ACwvu.inputs._.raw._.data.",#N/A,FALSE,FALSE,0.5,0.5,0.5,0.5,2,"&amp;F","&amp;A&amp;RPage &amp;P",FALSE,FALSE,FALSE,FALSE,1,60,#N/A,#N/A,"=R1C61:R53C89","=C1:C5",#N/A,#N/A,FALSE,FALSE,FALSE,1,600,600,FALSE,FALSE,TRUE,TRUE,TRUE}</definedName>
    <definedName name="qqqqqqqqqqq"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qqqqqqqqqqqq"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qqqqqqqqqqqqq"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question" hidden="1">{#N/A,#N/A,TRUE,"Assumptions";#N/A,#N/A,TRUE,"Op Projection";#N/A,#N/A,TRUE,"Capital";#N/A,#N/A,TRUE,"Income";#N/A,#N/A,TRUE,"Balance";#N/A,#N/A,TRUE,"Sources&amp;Uses"}</definedName>
    <definedName name="qwdcxa" hidden="1">{#N/A,#N/A,FALSE,"Report Print"}</definedName>
    <definedName name="qwdqwdqwd" hidden="1">{#N/A,#N/A,TRUE,"Allacciamenti 5 anni";#N/A,#N/A,TRUE,"Carico 5 anni";#N/A,#N/A,TRUE,"Qualità a) 5 anni";#N/A,#N/A,TRUE,"Qualità b) 5 anni";#N/A,#N/A,TRUE,"Impatto ambientale 5 anni";#N/A,#N/A,TRUE,"Adeg. tecnico 5 anni"}</definedName>
    <definedName name="qwer" hidden="1">{#N/A,#N/A,TRUE,"Assumptions";#N/A,#N/A,TRUE,"Op Projection";#N/A,#N/A,TRUE,"Capital";#N/A,#N/A,TRUE,"Income";#N/A,#N/A,TRUE,"Balance";#N/A,#N/A,TRUE,"Sources&amp;Uses"}</definedName>
    <definedName name="qwertyuiop" hidden="1">{#N/A,#N/A,FALSE,"Aging Summary";#N/A,#N/A,FALSE,"Ratio Analysis";#N/A,#N/A,FALSE,"Test 120 Day Accts";#N/A,#N/A,FALSE,"Tickmarks"}</definedName>
    <definedName name="qwqqqq" hidden="1">{"IS",#N/A,FALSE,"IS";"RPTIS",#N/A,FALSE,"RPTIS";"STATS",#N/A,FALSE,"STATS";"BS",#N/A,FALSE,"BS"}</definedName>
    <definedName name="RAE"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raejnah"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raffa" hidden="1">{#N/A,#N/A,TRUE,"Allacciamenti 5 anni";#N/A,#N/A,TRUE,"Carico 5 anni";#N/A,#N/A,TRUE,"Qualità a) 5 anni";#N/A,#N/A,TRUE,"Qualità b) 5 anni";#N/A,#N/A,TRUE,"Impatto ambientale 5 anni";#N/A,#N/A,TRUE,"Adeg. tecnico 5 anni"}</definedName>
    <definedName name="recap_dividend">"Picture 69"</definedName>
    <definedName name="recap_repurchase">"Picture 64"</definedName>
    <definedName name="Recipients">#REF!</definedName>
    <definedName name="rena"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reqwr" hidden="1">{"IS",#N/A,FALSE,"IS";"RPTIS",#N/A,FALSE,"RPTIS";"STATS",#N/A,FALSE,"STATS";"CELL",#N/A,FALSE,"CELL";"BS",#N/A,FALSE,"BS"}</definedName>
    <definedName name="res" hidden="1">{#N/A,#N/A,TRUE,"toc";#N/A,#N/A,TRUE,"benefits";#N/A,#N/A,TRUE,"TAXCREDITS";#N/A,#N/A,TRUE,"sourcedetail";#N/A,#N/A,TRUE,"finsum";#N/A,#N/A,TRUE,"cash";#N/A,#N/A,TRUE,"tax";#N/A,#N/A,TRUE,"loan2";#N/A,#N/A,TRUE,"loan3";#N/A,#N/A,TRUE,"deprec";#N/A,#N/A,TRUE,"funded";#N/A,#N/A,TRUE,"SALE";#N/A,#N/A,TRUE,"benefits long";#N/A,#N/A,TRUE,"IRR"}</definedName>
    <definedName name="resources" hidden="1">{#N/A,#N/A,FALSE,"Assessment";#N/A,#N/A,FALSE,"Staffing";#N/A,#N/A,FALSE,"Hires";#N/A,#N/A,FALSE,"Assumptions"}</definedName>
    <definedName name="rewrwe" hidden="1">{"Cover",#N/A,TRUE,"Cover";"TOC",#N/A,TRUE,"TOC";"Assumptions",#N/A,TRUE,"Assum";"Income Statement",#N/A,TRUE,"Base";"Rev_opExp",#N/A,TRUE,"Base";"Interest",#N/A,TRUE,"Base";"Balance Sheets",#N/A,TRUE,"Base";"Cash Flow",#N/A,TRUE,"Base";"CovTest",#N/A,TRUE,"Base";"CovTest WKS",#N/A,TRUE,"Base"}</definedName>
    <definedName name="rgawe"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rgeqw"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rgtse"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OPP.LA" hidden="1">{"VISTA_1",#N/A,FALSE,"GRAFO"}</definedName>
    <definedName name="RiskPauseOnError" hidden="1">FALSE</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StatFunctionsUpdateFreq">1</definedName>
    <definedName name="RiskUpdateDisplay" hidden="1">FALSE</definedName>
    <definedName name="RiskUpdateStatFunctions">TRUE</definedName>
    <definedName name="RiskUseDifferentSeedForEachSim" hidden="1">FALSE</definedName>
    <definedName name="RiskUseFixedSeed" hidden="1">FALSE</definedName>
    <definedName name="RiskUseMultipleCPUs" hidden="1">TRUE</definedName>
    <definedName name="RMCOptions">"*000000000000000"</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unding">#REF!</definedName>
    <definedName name="Row_Name">#REF!</definedName>
    <definedName name="rqrq" hidden="1">{"test2",#N/A,TRUE,"Prices"}</definedName>
    <definedName name="rrr" hidden="1">{#N/A,#N/A,TRUE,"Allacciamenti 5 anni";#N/A,#N/A,TRUE,"Carico 5 anni";#N/A,#N/A,TRUE,"Qualità a) 5 anni";#N/A,#N/A,TRUE,"Qualità b) 5 anni";#N/A,#N/A,TRUE,"Impatto ambientale 5 anni";#N/A,#N/A,TRUE,"Adeg. tecnico 5 anni"}</definedName>
    <definedName name="rrrrr"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rwrwr" hidden="1">{"Cover",#N/A,TRUE,"Cover";"TOC",#N/A,TRUE,"TOC";"Assumptions",#N/A,TRUE,"Assum";"Income Statement",#N/A,TRUE,"Base";"Rev_opExp",#N/A,TRUE,"Base";"Interest",#N/A,TRUE,"Base";"Balance Sheets",#N/A,TRUE,"Base";"Cash Flow",#N/A,TRUE,"Base";"CovTest",#N/A,TRUE,"Base";"CovTest WKS",#N/A,TRUE,"Base"}</definedName>
    <definedName name="s" hidden="1">{#N/A,#N/A,TRUE,"Allacciamenti 5 anni";#N/A,#N/A,TRUE,"Carico 5 anni";#N/A,#N/A,TRUE,"Qualità a) 5 anni";#N/A,#N/A,TRUE,"Qualità b) 5 anni";#N/A,#N/A,TRUE,"Impatto ambientale 5 anni";#N/A,#N/A,TRUE,"Adeg. tecnico 5 anni"}</definedName>
    <definedName name="sada" hidden="1">{#N/A,#N/A,TRUE,"Allacciamenti 5 anni";#N/A,#N/A,TRUE,"Carico 5 anni";#N/A,#N/A,TRUE,"Qualità a) 5 anni";#N/A,#N/A,TRUE,"Qualità b) 5 anni";#N/A,#N/A,TRUE,"Impatto ambientale 5 anni";#N/A,#N/A,TRUE,"Adeg. tecnico 5 anni"}</definedName>
    <definedName name="SAPBEXrevision" hidden="1">1</definedName>
    <definedName name="SAPBEXsysID" hidden="1">"BFP"</definedName>
    <definedName name="SAPBEXwbID" hidden="1">"40NTZJ4HSC4TXC7J878FT575W"</definedName>
    <definedName name="sas" hidden="1">{"Tariff Comparison",#N/A,FALSE,"Benchmarking";"Tariff Comparison 2",#N/A,FALSE,"Benchmarking";"Tariff Comparison 3",#N/A,FALSE,"Benchmarking"}</definedName>
    <definedName name="scen_name1" hidden="1">"NJCP New Jersey Assets Tariff"</definedName>
    <definedName name="scen_name2" hidden="1">"NJCC IRR"</definedName>
    <definedName name="scen_num" hidden="1">2</definedName>
    <definedName name="scen_user1" hidden="1">"Martin A Betancourt"</definedName>
    <definedName name="scen_user2" hidden="1">"Martin A Betancourt"</definedName>
    <definedName name="scen_value1" hidden="1">{"50.507178096408"}</definedName>
    <definedName name="scen_value2" hidden="1">{"48.5260986483797"}</definedName>
    <definedName name="Scenario">#REF!</definedName>
    <definedName name="ScenarioName">#REF!</definedName>
    <definedName name="Scn_Name">#REF!</definedName>
    <definedName name="sd" hidden="1">{#N/A,#N/A,FALSE,"CA";#N/A,#N/A,FALSE,"CN";#N/A,#N/A,FALSE,"Inv";#N/A,#N/A,FALSE,"Inv Acc";"Miguel_balance",#N/A,FALSE,"Bal";#N/A,#N/A,FALSE,"Plantilla";#N/A,#N/A,FALSE,"CA (2)";#N/A,#N/A,FALSE,"CN (2)"}</definedName>
    <definedName name="sda" hidden="1">{"'Finale (2)'!$A$2:$C$3"}</definedName>
    <definedName name="sdbfwajelk"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sDF" hidden="1">#REF!</definedName>
    <definedName name="sdfaslk" hidden="1">{TRUE,TRUE,-1.25,-15.5,604.5,369,FALSE,FALSE,TRUE,TRUE,0,1,83,1,38,4,5,4,TRUE,TRUE,3,TRUE,1,TRUE,75,"Swvu.inputs._.raw._.data.","ACwvu.inputs._.raw._.data.",#N/A,FALSE,FALSE,0.5,0.5,0.5,0.5,2,"&amp;F","&amp;A&amp;RPage &amp;P",FALSE,FALSE,FALSE,FALSE,1,60,#N/A,#N/A,"=R1C61:R53C89","=C1:C5",#N/A,#N/A,FALSE,FALSE,FALSE,1,600,600,FALSE,FALSE,TRUE,TRUE,TRUE}</definedName>
    <definedName name="sdfsdghsa" hidden="1">{"Cover",#N/A,TRUE,"Cover";"TOC",#N/A,TRUE,"TOC";"Assumptions",#N/A,TRUE,"Assum";"Income Statement",#N/A,TRUE,"Base";"Rev_opExp",#N/A,TRUE,"Base";"Interest",#N/A,TRUE,"Base";"Balance Sheets",#N/A,TRUE,"Base";"Cash Flow",#N/A,TRUE,"Base";"CovTest",#N/A,TRUE,"Base";"CovTest WKS",#N/A,TRUE,"Base"}</definedName>
    <definedName name="sdfsdghsa_1" hidden="1">{"Cover",#N/A,TRUE,"Cover";"TOC",#N/A,TRUE,"TOC";"Assumptions",#N/A,TRUE,"Assum";"Income Statement",#N/A,TRUE,"Base";"Rev_opExp",#N/A,TRUE,"Base";"Interest",#N/A,TRUE,"Base";"Balance Sheets",#N/A,TRUE,"Base";"Cash Flow",#N/A,TRUE,"Base";"CovTest",#N/A,TRUE,"Base";"CovTest WKS",#N/A,TRUE,"Base"}</definedName>
    <definedName name="sdsd" hidden="1">{#N/A,#N/A,TRUE,"Allacciamenti 5 anni";#N/A,#N/A,TRUE,"Carico 5 anni";#N/A,#N/A,TRUE,"Qualità a) 5 anni";#N/A,#N/A,TRUE,"Qualità b) 5 anni";#N/A,#N/A,TRUE,"Impatto ambientale 5 anni";#N/A,#N/A,TRUE,"Adeg. tecnico 5 anni"}</definedName>
    <definedName name="se" hidden="1">{#N/A,#N/A,FALSE,"A&amp;E";#N/A,#N/A,FALSE,"HighTop";#N/A,#N/A,FALSE,"JG";#N/A,#N/A,FALSE,"RI";#N/A,#N/A,FALSE,"woHT";#N/A,#N/A,FALSE,"woHT&amp;JG"}</definedName>
    <definedName name="Seconds_per_Minute">60</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count" hidden="1">1</definedName>
    <definedName name="Senior1_Curr">#REF!</definedName>
    <definedName name="Senior1_Foreign_Delta">#REF!</definedName>
    <definedName name="Senior1_Foreign_Limit_Copy">#REF!</definedName>
    <definedName name="Senior1_Grace">#REF!</definedName>
    <definedName name="Senior1_GraceEnd">#REF!</definedName>
    <definedName name="Senior1_Limit">#REF!</definedName>
    <definedName name="Senior1_Method">#REF!</definedName>
    <definedName name="Senior2_Curr">#REF!</definedName>
    <definedName name="Senior2_Grace">#REF!</definedName>
    <definedName name="Senior2_GraceEnd">#REF!</definedName>
    <definedName name="Senior2_Limit">#REF!</definedName>
    <definedName name="Senior2_Method">#REF!</definedName>
    <definedName name="Senior3_Limit">#REF!</definedName>
    <definedName name="Senior4_Limit">#REF!</definedName>
    <definedName name="Sens_Date">#REF!</definedName>
    <definedName name="Sens_IRR_Copy">#REF!</definedName>
    <definedName name="Sens2_IRR_Copy">#REF!</definedName>
    <definedName name="Sensi">#REF!</definedName>
    <definedName name="Sensi_EPC">#REF!</definedName>
    <definedName name="Sensi_OM">#REF!</definedName>
    <definedName name="Sensi_Yield">#REF!</definedName>
    <definedName name="SensitivityList">OFFSET(#REF!,,,COUNTA(#REF!),1)</definedName>
    <definedName name="Set">" "</definedName>
    <definedName name="si"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ID" hidden="1">"Cpavan"</definedName>
    <definedName name="Small_Number">#REF!</definedName>
    <definedName name="Snr1_Tenure">#REF!</definedName>
    <definedName name="Snr2_Tenure">#REF!</definedName>
    <definedName name="Snr3_Tenure">#REF!</definedName>
    <definedName name="Snr4_Tenure">#REF!</definedName>
    <definedName name="solver_adj" hidden="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tri" hidden="1">1000</definedName>
    <definedName name="solver_num">0</definedName>
    <definedName name="solver_nwt" hidden="1">1</definedName>
    <definedName name="solver_opt" hidden="1">#REF!</definedName>
    <definedName name="Solver_opt1" hidden="1">#REF!</definedName>
    <definedName name="solver_opt3" hidden="1">#REF!</definedName>
    <definedName name="solver_pre" hidden="1">0.000001</definedName>
    <definedName name="solver_rsmp" hidden="1">2</definedName>
    <definedName name="solver_scl" hidden="1">2</definedName>
    <definedName name="solver_seed" hidden="1">0</definedName>
    <definedName name="solver_sho" hidden="1">2</definedName>
    <definedName name="solver_tim" hidden="1">100</definedName>
    <definedName name="solver_tol" hidden="1">0.05</definedName>
    <definedName name="solver_typ">1</definedName>
    <definedName name="solver_val">0</definedName>
    <definedName name="spo"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PWD" hidden="1">"pepsico"</definedName>
    <definedName name="SPWS_WBID">"B2585B84-6E8E-4272-A3B6-C15F842D8C9F"</definedName>
    <definedName name="ss" hidden="1">{#N/A,#N/A,TRUE,"Allacciamenti 5 anni";#N/A,#N/A,TRUE,"Carico 5 anni";#N/A,#N/A,TRUE,"Qualità a) 5 anni";#N/A,#N/A,TRUE,"Qualità b) 5 anni";#N/A,#N/A,TRUE,"Impatto ambientale 5 anni";#N/A,#N/A,TRUE,"Adeg. tecnico 5 anni"}</definedName>
    <definedName name="sss" hidden="1">{#N/A,#N/A,TRUE,"Allacciamenti 5 anni";#N/A,#N/A,TRUE,"Carico 5 anni";#N/A,#N/A,TRUE,"Qualità a) 5 anni";#N/A,#N/A,TRUE,"Qualità b) 5 anni";#N/A,#N/A,TRUE,"Impatto ambientale 5 anni";#N/A,#N/A,TRUE,"Adeg. tecnico 5 anni"}</definedName>
    <definedName name="SSSS" hidden="1">{#N/A,#N/A,TRUE,"Allacciamenti 5 anni";#N/A,#N/A,TRUE,"Carico 5 anni";#N/A,#N/A,TRUE,"Qualità a) 5 anni";#N/A,#N/A,TRUE,"Qualità b) 5 anni";#N/A,#N/A,TRUE,"Impatto ambientale 5 anni";#N/A,#N/A,TRUE,"Adeg. tecnico 5 anni"}</definedName>
    <definedName name="st" hidden="1">{"IS",#N/A,FALSE,"IS";"RPTIS",#N/A,FALSE,"RPTIS";"STATS",#N/A,FALSE,"STATS";"BS",#N/A,FALSE,"BS"}</definedName>
    <definedName name="staffing2" hidden="1">{#N/A,#N/A,FALSE,"Assessment";#N/A,#N/A,FALSE,"Staffing";#N/A,#N/A,FALSE,"Hires";#N/A,#N/A,FALSE,"Assumptions"}</definedName>
    <definedName name="Staffing3" hidden="1">{#N/A,#N/A,FALSE,"Assessment";#N/A,#N/A,FALSE,"Staffing";#N/A,#N/A,FALSE,"Hires";#N/A,#N/A,FALSE,"Assumptions"}</definedName>
    <definedName name="StartDate">39248</definedName>
    <definedName name="str" hidden="1">{"summary1",#N/A,TRUE,"Comps";"summary2",#N/A,TRUE,"Comps";"summary3",#N/A,TRUE,"Comps"}</definedName>
    <definedName name="Stub" hidden="1">#REF!</definedName>
    <definedName name="STWBD_StatToolsRegression_blockList" hidden="1">"-1"</definedName>
    <definedName name="STWBD_StatToolsRegression_ConfidenceLevel" hidden="1">" .95"</definedName>
    <definedName name="STWBD_StatToolsRegression_FValueToEnter" hidden="1">" 2.2"</definedName>
    <definedName name="STWBD_StatToolsRegression_FValueToLeave" hidden="1">" 1.1"</definedName>
    <definedName name="STWBD_StatToolsRegression_GraphFittedValueVsActualYValue" hidden="1">"FALSE"</definedName>
    <definedName name="STWBD_StatToolsRegression_GraphFittedValueVsXValue" hidden="1">"FALSE"</definedName>
    <definedName name="STWBD_StatToolsRegression_GraphResidualVsFittedValue" hidden="1">"FALSE"</definedName>
    <definedName name="STWBD_StatToolsRegression_GraphResidualVsXValue" hidden="1">"FALSE"</definedName>
    <definedName name="STWBD_StatToolsRegression_HasDefaultInfo" hidden="1">"TRUE"</definedName>
    <definedName name="STWBD_StatToolsRegression_IncludePrediction" hidden="1">"FALSE"</definedName>
    <definedName name="STWBD_StatToolsRegression_IncludeSteps" hidden="1">"FALSE"</definedName>
    <definedName name="STWBD_StatToolsRegression_NumberOfBlocks" hidden="1">" 0"</definedName>
    <definedName name="STWBD_StatToolsRegression_pValueToEnter" hidden="1">" .05"</definedName>
    <definedName name="STWBD_StatToolsRegression_pValueToLeave" hidden="1">" .1"</definedName>
    <definedName name="STWBD_StatToolsRegression_RegressionType" hidden="1">" 0"</definedName>
    <definedName name="STWBD_StatToolsRegression_throughOrigin" hidden="1">"FALSE"</definedName>
    <definedName name="STWBD_StatToolsRegression_useFValue" hidden="1">"FALSE"</definedName>
    <definedName name="STWBD_StatToolsRegression_usePValue" hidden="1">"TRUE"</definedName>
    <definedName name="STWBD_StatToolsRegression_VariableDependent" hidden="1">"U_x0001_VG158D79A32C83760_x0001_"</definedName>
    <definedName name="STWBD_StatToolsRegression_VariableListIndependent" hidden="1">4</definedName>
    <definedName name="STWBD_StatToolsRegression_VariableListIndependent_1" hidden="1">"U_x0001_VG1F3F06A2D35A7AE_x0001_"</definedName>
    <definedName name="STWBD_StatToolsRegression_VariableListIndependent_2" hidden="1">"U_x0001_VG2DE17BDA35294448_x0001_"</definedName>
    <definedName name="STWBD_StatToolsRegression_VariableListIndependent_3" hidden="1">"U_x0001_VG2195F8134EFF4F_x0001_"</definedName>
    <definedName name="STWBD_StatToolsRegression_VariableListIndependent_4" hidden="1">"U_x0001_VG3A5A9551144A1F1B_x0001_"</definedName>
    <definedName name="STWBD_StatToolsRegression_VarSelectorDefaultDataSet" hidden="1">"DG181676D0"</definedName>
    <definedName name="su"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w" hidden="1">{"test2",#N/A,TRUE,"Prices"}</definedName>
    <definedName name="sy" hidden="1">{TRUE,TRUE,-1.25,-15.5,604.5,369,FALSE,FALSE,TRUE,TRUE,0,1,83,1,38,4,5,4,TRUE,TRUE,3,TRUE,1,TRUE,75,"Swvu.inputs._.raw._.data.","ACwvu.inputs._.raw._.data.",#N/A,FALSE,FALSE,0.5,0.5,0.5,0.5,2,"&amp;F","&amp;A&amp;RPage &amp;P",FALSE,FALSE,FALSE,FALSE,1,60,#N/A,#N/A,"=R1C61:R53C89","=C1:C5",#N/A,#N/A,FALSE,FALSE,FALSE,1,600,600,FALSE,FALSE,TRUE,TRUE,TRUE}</definedName>
    <definedName name="t" hidden="1">#REF!</definedName>
    <definedName name="TECH">#REF!</definedName>
    <definedName name="Tech1">#REF!</definedName>
    <definedName name="te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Temp_2" hidden="1">{#N/A,#N/A,FALSE,"Assessment";#N/A,#N/A,FALSE,"Staffing";#N/A,#N/A,FALSE,"Hires";#N/A,#N/A,FALSE,"Assumptions"}</definedName>
    <definedName name="Temp_3" hidden="1">{#N/A,#N/A,FALSE,"Assessment";#N/A,#N/A,FALSE,"Staffing";#N/A,#N/A,FALSE,"Hires";#N/A,#N/A,FALSE,"Assumptions"}</definedName>
    <definedName name="Termination_RunDate">#REF!</definedName>
    <definedName name="Test"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Test2"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TestAdd">"Test RefersTo1"</definedName>
    <definedName name="TextRefCopyRangeCount" hidden="1">5</definedName>
    <definedName name="Thousand">#REF!</definedName>
    <definedName name="tjfg" hidden="1">#REF!</definedName>
    <definedName name="Tolerance">#REF!</definedName>
    <definedName name="TOTAL_IN" hidden="1">{"Informes",#N/A,FALSE,"CA";"Informes",#N/A,FALSE,"CN";"Informes",#N/A,FALSE,"INVERSIONES";"Informes",#N/A,FALSE,"CN Oficial";"Informes",#N/A,FALSE,"CA Oficial";"Informes",#N/A,FALSE,"Res Datos Areas"}</definedName>
    <definedName name="TOTAL_INFORMES" hidden="1">{"Informes",#N/A,FALSE,"CA";"Informes",#N/A,FALSE,"CN";"Informes",#N/A,FALSE,"INVERSIONES";"Informes",#N/A,FALSE,"CN Oficial";"Informes",#N/A,FALSE,"CA Oficial";"Informes",#N/A,FALSE,"Res Datos Areas"}</definedName>
    <definedName name="tr"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tt" hidden="1">{#N/A,#N/A,TRUE,"Allacciamenti 5 anni";#N/A,#N/A,TRUE,"Carico 5 anni";#N/A,#N/A,TRUE,"Qualità a) 5 anni";#N/A,#N/A,TRUE,"Qualità b) 5 anni";#N/A,#N/A,TRUE,"Impatto ambientale 5 anni";#N/A,#N/A,TRUE,"Adeg. tecnico 5 anni"}</definedName>
    <definedName name="tttt" hidden="1">{"Area1",#N/A,TRUE,"Obiettivo";"Area2",#N/A,TRUE,"Dati per Direzione"}</definedName>
    <definedName name="ttttt" hidden="1">{"Area1",#N/A,TRUE,"Obiettivo";"Area2",#N/A,TRUE,"Dati per Direzione"}</definedName>
    <definedName name="u" hidden="1">{#N/A,#N/A,TRUE,"Allacciamenti 5 anni";#N/A,#N/A,TRUE,"Carico 5 anni";#N/A,#N/A,TRUE,"Qualità a) 5 anni";#N/A,#N/A,TRUE,"Qualità b) 5 anni";#N/A,#N/A,TRUE,"Impatto ambientale 5 anni";#N/A,#N/A,TRUE,"Adeg. tecnico 5 anni"}</definedName>
    <definedName name="UNI_FILT_OFFSPEC">2</definedName>
    <definedName name="UNI_FILT_ONSPEC">1</definedName>
    <definedName name="UNI_NOTHING">0</definedName>
    <definedName name="UNI_PRES_FILTER">1</definedName>
    <definedName name="UNI_PRES_HEADINGS">16</definedName>
    <definedName name="UNI_PRES_INVERT">2</definedName>
    <definedName name="UNI_PRES_MATRIX">4</definedName>
    <definedName name="UNI_PRES_MERGED">8</definedName>
    <definedName name="UNI_PRES_OUTLIERS">32</definedName>
    <definedName name="UNI_RET_ATTRIB">64</definedName>
    <definedName name="UNI_RET_CONF">32</definedName>
    <definedName name="UNI_RET_DESC">4</definedName>
    <definedName name="UNI_RET_EQUIP">1</definedName>
    <definedName name="UNI_RET_OFFSPEC">512</definedName>
    <definedName name="UNI_RET_ONSPEC">256</definedName>
    <definedName name="UNI_RET_PROP">32</definedName>
    <definedName name="UNI_RET_PROPDESC">64</definedName>
    <definedName name="UNI_RET_SMPLPNT">4</definedName>
    <definedName name="UNI_RET_SPECMAX">2048</definedName>
    <definedName name="UNI_RET_SPECMIN">1024</definedName>
    <definedName name="UNI_RET_TAG">1</definedName>
    <definedName name="UNI_RET_TESTTIME">128</definedName>
    <definedName name="UNI_RET_TIME">8</definedName>
    <definedName name="UNI_RET_UNIT">2</definedName>
    <definedName name="UNI_RET_VALUE">16</definedName>
    <definedName name="ursula" hidden="1">{"Side 1",#N/A,FALSE,"Hovedark";"Side 2",#N/A,FALSE,"Hovedark";"Cash Flow",#N/A,FALSE,"Hovedark";"Bagside DK",#N/A,FALSE,"Bagside";"Bidrag",#N/A,FALSE,"Bidrag";"Valuation",#N/A,FALSE,"Valuation";"Privatforbrug",#N/A,FALSE,"Macro";"Penetreing",#N/A,FALSE,"Oms. forv.";"Prod_Markeder",#N/A,FALSE,"Oms. forv.";"penetreing",#N/A,FALSE,"Penetrering"}</definedName>
    <definedName name="UseGoalSeek">#REF!</definedName>
    <definedName name="uu" hidden="1">{#N/A,#N/A,TRUE,"Allacciamenti 5 anni";#N/A,#N/A,TRUE,"Carico 5 anni";#N/A,#N/A,TRUE,"Qualità a) 5 anni";#N/A,#N/A,TRUE,"Qualità b) 5 anni";#N/A,#N/A,TRUE,"Impatto ambientale 5 anni";#N/A,#N/A,TRUE,"Adeg. tecnico 5 anni"}</definedName>
    <definedName name="V" hidden="1">{#N/A,#N/A,TRUE,"Allacciamenti 5 anni";#N/A,#N/A,TRUE,"Carico 5 anni";#N/A,#N/A,TRUE,"Qualità a) 5 anni";#N/A,#N/A,TRUE,"Qualità b) 5 anni";#N/A,#N/A,TRUE,"Impatto ambientale 5 anni";#N/A,#N/A,TRUE,"Adeg. tecnico 5 anni"}</definedName>
    <definedName name="Validity">#REF!</definedName>
    <definedName name="vall" hidden="1">{"mgmt forecast",#N/A,FALSE,"Mgmt Forecast";"dcf table",#N/A,FALSE,"Mgmt Forecast";"sensitivity",#N/A,FALSE,"Mgmt Forecast";"table inputs",#N/A,FALSE,"Mgmt Forecast";"calculations",#N/A,FALSE,"Mgmt Forecast"}</definedName>
    <definedName name="Values_Entered" localSheetId="2">IF(Loan_Amount*Interest_Rate*Loan_Years*Loan_Start&gt;0,1,0)</definedName>
    <definedName name="Values_Entered" localSheetId="11">IF(Loan_Amount*Interest_Rate*Loan_Years*Loan_Start&gt;0,1,0)</definedName>
    <definedName name="Values_Entered">IF(Loan_Amount*Interest_Rate*Loan_Years*Loan_Start&gt;0,1,0)</definedName>
    <definedName name="VAT">#REF!</definedName>
    <definedName name="Vat_Copy">#REF!</definedName>
    <definedName name="VAT_Delta">#REF!</definedName>
    <definedName name="Vat_Paste">#REF!</definedName>
    <definedName name="VBAdvanced.VB_Branch_Example">#N/A</definedName>
    <definedName name="VBAdvanced.VB_GetWindowsDirectory">#N/A</definedName>
    <definedName name="Vestas2" hidden="1">{"FCB_ALL",#N/A,FALSE,"FCB"}</definedName>
    <definedName name="vmgfvmh" hidden="1">{#N/A,#N/A,TRUE,"toc";#N/A,#N/A,TRUE,"benefits";#N/A,#N/A,TRUE,"TAXCREDITS";#N/A,#N/A,TRUE,"sourcedetail";#N/A,#N/A,TRUE,"finsum";#N/A,#N/A,TRUE,"cash";#N/A,#N/A,TRUE,"tax";#N/A,#N/A,TRUE,"loan2";#N/A,#N/A,TRUE,"loan3";#N/A,#N/A,TRUE,"deprec";#N/A,#N/A,TRUE,"funded";#N/A,#N/A,TRUE,"SALE";#N/A,#N/A,TRUE,"benefits long";#N/A,#N/A,TRUE,"IRR"}</definedName>
    <definedName name="VV" hidden="1">{#N/A,#N/A,TRUE,"Allacciamenti 5 anni";#N/A,#N/A,TRUE,"Carico 5 anni";#N/A,#N/A,TRUE,"Qualità a) 5 anni";#N/A,#N/A,TRUE,"Qualità b) 5 anni";#N/A,#N/A,TRUE,"Impatto ambientale 5 anni";#N/A,#N/A,TRUE,"Adeg. tecnico 5 anni"}</definedName>
    <definedName name="VVV" hidden="1">{#N/A,#N/A,TRUE,"Allacciamenti 5 anni";#N/A,#N/A,TRUE,"Carico 5 anni";#N/A,#N/A,TRUE,"Qualità a) 5 anni";#N/A,#N/A,TRUE,"Qualità b) 5 anni";#N/A,#N/A,TRUE,"Impatto ambientale 5 anni";#N/A,#N/A,TRUE,"Adeg. tecnico 5 anni"}</definedName>
    <definedName name="VVVV" hidden="1">{#N/A,#N/A,TRUE,"Allacciamenti 5 anni";#N/A,#N/A,TRUE,"Carico 5 anni";#N/A,#N/A,TRUE,"Qualità a) 5 anni";#N/A,#N/A,TRUE,"Qualità b) 5 anni";#N/A,#N/A,TRUE,"Impatto ambientale 5 anni";#N/A,#N/A,TRUE,"Adeg. tecnico 5 anni"}</definedName>
    <definedName name="w" hidden="1">{"Area1",#N/A,TRUE,"Obiettivo";"Area2",#N/A,TRUE,"Dati per Direzione"}</definedName>
    <definedName name="WCap_Delta">#REF!</definedName>
    <definedName name="WCap_Paste">#REF!</definedName>
    <definedName name="WCCreditors">#REF!</definedName>
    <definedName name="WCDebtors">#REF!</definedName>
    <definedName name="we" hidden="1">{"Cover",#N/A,TRUE,"Cover";"TOC",#N/A,TRUE,"TOC";"Assumptions",#N/A,TRUE,"Assum";"Income Statement",#N/A,TRUE,"Base";"Rev_opExp",#N/A,TRUE,"Base";"Interest",#N/A,TRUE,"Base";"Balance Sheets",#N/A,TRUE,"Base";"Cash Flow",#N/A,TRUE,"Base";"CovTest",#N/A,TRUE,"Base";"CovTest WKS",#N/A,TRUE,"Base"}</definedName>
    <definedName name="werwer" hidden="1">{"Cover",#N/A,TRUE,"Cover";"TOC",#N/A,TRUE,"TOC";"Assumptions",#N/A,TRUE,"Assum";"Income Statement",#N/A,TRUE,"Base";"Rev_opExp",#N/A,TRUE,"Base";"Interest",#N/A,TRUE,"Base";"Balance Sheets",#N/A,TRUE,"Base";"Cash Flow",#N/A,TRUE,"Base";"CovTest",#N/A,TRUE,"Base";"CovTest WKS",#N/A,TRUE,"Base"}</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JDSuite." hidden="1">{"AJD",#N/A,TRUE,"Summary";"AJD",#N/A,TRUE,"CFCONC-outputs";"AJD",#N/A,TRUE,"P&amp;LCONC-outputs";"AJD",#N/A,TRUE,"BSCONC-outputs";"AJD",#N/A,TRUE,"FSCONC-outputs"}</definedName>
    <definedName name="wrn.ALL." hidden="1">{#N/A,#N/A,FALSE,"DCF";#N/A,#N/A,FALSE,"WACC";#N/A,#N/A,FALSE,"Sales_EBIT";#N/A,#N/A,FALSE,"Capex_Depreciation";#N/A,#N/A,FALSE,"WC";#N/A,#N/A,FALSE,"Interest";#N/A,#N/A,FALSE,"Assumptions"}</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Financials." hidden="1">{#N/A,#N/A,TRUE,"Assumptions";#N/A,#N/A,TRUE,"Op Projection";#N/A,#N/A,TRUE,"Capital";#N/A,#N/A,TRUE,"Income";#N/A,#N/A,TRUE,"Balance";#N/A,#N/A,TRUE,"Sources&amp;Uses"}</definedName>
    <definedName name="wrn.All._.Sheets."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wrn.All._.Sheets.2"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wrn.ALL.Ge" hidden="1">{#N/A,#N/A,FALSE,"DCF";#N/A,#N/A,FALSE,"WACC";#N/A,#N/A,FALSE,"Sales_EBIT";#N/A,#N/A,FALSE,"Capex_Depreciation";#N/A,#N/A,FALSE,"WC";#N/A,#N/A,FALSE,"Interest";#N/A,#N/A,FALSE,"Assumptions"}</definedName>
    <definedName name="wrn.All_Excl_Depr."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ProdQuantities."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nnualpl." hidden="1">{#N/A,#N/A,FALSE,"Sheet1"}</definedName>
    <definedName name="wrn.annualpll." hidden="1">{#N/A,#N/A,FALSE,"Sheet1"}</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ack" hidden="1">{"Back Page",#N/A,FALSE,"Front and Back"}</definedName>
    <definedName name="wrn.Back._.Page." hidden="1">{"Back Page",#N/A,FALSE,"Front and Back"}</definedName>
    <definedName name="wrn.Balance._.Sheets." hidden="1">{"BS",#N/A,FALSE,"BUDGET";"BS ENA",#N/A,FALSE,"BUDGET";"BS TS Holdings",#N/A,FALSE,"BUDGET";"BS Elim Entries",#N/A,FALSE,"BUDGET";"BS Finance",#N/A,FALSE,"BUDGET";"BS Acq",#N/A,FALSE,"BUDGET";"BS Acq II",#N/A,FALSE,"BUDGET"}</definedName>
    <definedName name="wrn.BalanceSheetGermanGAAP2000_2009." hidden="1">{"BSGGAAP1",#N/A,FALSE,"P&amp;L G GAAP"}</definedName>
    <definedName name="wrn.BalanceSheetGermanGAAP2010_2019." hidden="1">{"BSGGAAP2",#N/A,FALSE,"BS G GAAP"}</definedName>
    <definedName name="wrn.BalanceSheetUSGAAP2000_2009." hidden="1">{"BSUSGAAP1",#N/A,FALSE,"BS US GAAP"}</definedName>
    <definedName name="wrn.BalanceSheetUSGAAP2010_2019." hidden="1">{"BSUSGAAP2",#N/A,FALSE,"BS US GAAP"}</definedName>
    <definedName name="wrn.Base._.Case." hidden="1">{"Cover",#N/A,TRUE,"Cover";"TOC",#N/A,TRUE,"TOC";"Assumptions",#N/A,TRUE,"Assum";"Income Statement",#N/A,TRUE,"Base";"Rev_opExp",#N/A,TRUE,"Base";"Interest",#N/A,TRUE,"Base";"Balance Sheets",#N/A,TRUE,"Base";"Cash Flow",#N/A,TRUE,"Base";"CovTest",#N/A,TRUE,"Base";"CovTest WKS",#N/A,TRUE,"Base"}</definedName>
    <definedName name="wrn.Base._.Case._1" hidden="1">{"Cover",#N/A,TRUE,"Cover";"TOC",#N/A,TRUE,"TOC";"Assumptions",#N/A,TRUE,"Assum";"Income Statement",#N/A,TRUE,"Base";"Rev_opExp",#N/A,TRUE,"Base";"Interest",#N/A,TRUE,"Base";"Balance Sheets",#N/A,TRUE,"Base";"Cash Flow",#N/A,TRUE,"Base";"CovTest",#N/A,TRUE,"Base";"CovTest WKS",#N/A,TRUE,"Base"}</definedName>
    <definedName name="wrn.BEL." hidden="1">{"IS",#N/A,FALSE,"IS";"RPTIS",#N/A,FALSE,"RPTIS";"STATS",#N/A,FALSE,"STATS";"CELL",#N/A,FALSE,"CELL";"BS",#N/A,FALSE,"BS"}</definedName>
    <definedName name="wrn.C_G_Hele." hidden="1">{"Side 1",#N/A,FALSE,"Hovedark";"Side 2",#N/A,FALSE,"Hovedark";"Cash Flow",#N/A,FALSE,"Hovedark";"Butik_oms",#N/A,FALSE,"Omsætning";"Lande_oms",#N/A,FALSE,"Land";"Halvår",#N/A,FALSE,"Halvår";"Valuation",#N/A,FALSE,"Valuation";"DCF",#N/A,FALSE,"DCF";"Bidrag",#N/A,FALSE,"Bidrag";"Bagside DK",#N/A,FALSE,"Bagside"}</definedName>
    <definedName name="wrn.Capex1." hidden="1">{"Capex1",#N/A,FALSE,"Capex"}</definedName>
    <definedName name="wrn.Capex2." hidden="1">{"Capex2",#N/A,FALSE,"Capex"}</definedName>
    <definedName name="wrn.Capex3." hidden="1">{"Capex3",#N/A,FALSE,"Capex"}</definedName>
    <definedName name="wrn.CashFlowGermanGAAP2000_2009." hidden="1">{"CFGGAAP1a",#N/A,FALSE,"CF G GAAP"}</definedName>
    <definedName name="wrn.CashFlowGermanGAAP2010_2019." hidden="1">{"CFGGAAP2a",#N/A,FALSE,"CF G GAAP"}</definedName>
    <definedName name="wrn.CashFlowUSGAAP2000_2009." hidden="1">{"CFUSGAAP1a",#N/A,FALSE,"CF US GAAP"}</definedName>
    <definedName name="wrn.CashFlowUSGAAP2009_2019." hidden="1">{"CFUSGAAP2a",#N/A,FALSE,"CF US GAAP"}</definedName>
    <definedName name="wrn.CASO._.BASE." hidden="1">{"SCENARIOS",#N/A,FALSE,"Resumen de escenario";"INFORHIPOT",#N/A,FALSE,"hipotesis";"INFORA8",#N/A,FALSE,"A-8";"INFORSS",#N/A,FALSE,"SSUR";"SCENARIOS",#N/A,FALSE,"consolidado"}</definedName>
    <definedName name="wrn.CDA." hidden="1">{#N/A,#N/A,TRUE,"Comments";#N/A,#N/A,TRUE,"toc";#N/A,#N/A,TRUE,"data1";#N/A,#N/A,TRUE,"financing";#N/A,#N/A,TRUE,"source";#N/A,#N/A,TRUE,"cash";#N/A,#N/A,TRUE,"tax";#N/A,#N/A,TRUE,"ln3";#N/A,#N/A,TRUE,"ln2 (2)";#N/A,#N/A,TRUE,"mht";#N/A,#N/A,TRUE,"cda2";#N/A,#N/A,TRUE,"mtdata1";#N/A,#N/A,TRUE,"mtsource";#N/A,#N/A,TRUE,"mtop";#N/A,#N/A,TRUE,"noi";#N/A,#N/A,TRUE,"base";#N/A,#N/A,TRUE,"mtcash";#N/A,#N/A,TRUE,"mttax";#N/A,#N/A,TRUE,"ti"}</definedName>
    <definedName name="wrn.Central." hidden="1">{"Side 1",#N/A,FALSE,"Hovedark";"Side 2",#N/A,FALSE,"Hovedark";"Side 3",#N/A,FALSE,"Hovedark"}</definedName>
    <definedName name="wrn.CFGGAAPMSDW." hidden="1">{"CFGGAAP1",#N/A,FALSE,"P&amp;L G GAAP";"CFGGAAP2",#N/A,FALSE,"P&amp;L G GAAP"}</definedName>
    <definedName name="wrn.comps." hidden="1">{#N/A,#N/A,FALSE,"Comp"}</definedName>
    <definedName name="wrn.Comptes95." hidden="1">{#N/A,#N/A,FALSE,"3";#N/A,#N/A,FALSE,"5";#N/A,#N/A,FALSE,"6";#N/A,#N/A,FALSE,"8";#N/A,#N/A,FALSE,"10";#N/A,#N/A,FALSE,"13";#N/A,#N/A,FALSE,"14";#N/A,#N/A,FALSE,"15";#N/A,#N/A,FALSE,"16"}</definedName>
    <definedName name="wrn.Construction._.Costs." hidden="1">{"Const Costs Dev",#N/A,FALSE,"Construction Cost Inputs";"Const Costs orig ccy",#N/A,FALSE,"Construction Cost Inputs";"Const Costs USD",#N/A,FALSE,"Construction Cost Inputs"}</definedName>
    <definedName name="wrn.contribution." hidden="1">{#N/A,#N/A,FALSE,"Contribution Analysis"}</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Dahl." hidden="1">{"Resultat",#N/A,TRUE,"Hovedtal";"Balance",#N/A,TRUE,"Hovedtal";"Cash_Flow",#N/A,TRUE,"Hovedtal"}</definedName>
    <definedName name="wrn.database." hidden="1">{"subs",#N/A,FALSE,"database ";"proportional",#N/A,FALSE,"database "}</definedName>
    <definedName name="wrn.dcf." hidden="1">{"mgmt forecast",#N/A,FALSE,"Mgmt Forecast";"dcf table",#N/A,FALSE,"Mgmt Forecast";"sensitivity",#N/A,FALSE,"Mgmt Forecast";"table inputs",#N/A,FALSE,"Mgmt Forecast";"calculations",#N/A,FALSE,"Mgmt Forecast"}</definedName>
    <definedName name="wrn.dcf2" hidden="1">{"mgmt forecast",#N/A,FALSE,"Mgmt Forecast";"dcf table",#N/A,FALSE,"Mgmt Forecast";"sensitivity",#N/A,FALSE,"Mgmt Forecast";"table inputs",#N/A,FALSE,"Mgmt Forecast";"calculations",#N/A,FALSE,"Mgmt Forecast"}</definedName>
    <definedName name="wrn.dcf3" hidden="1">{"mgmt forecast",#N/A,FALSE,"Mgmt Forecast";"dcf table",#N/A,FALSE,"Mgmt Forecast";"sensitivity",#N/A,FALSE,"Mgmt Forecast";"table inputs",#N/A,FALSE,"Mgmt Forecast";"calculations",#N/A,FALSE,"Mgmt Forecast"}</definedName>
    <definedName name="wrn.dcf4" hidden="1">{"mgmt forecast",#N/A,FALSE,"Mgmt Forecast";"dcf table",#N/A,FALSE,"Mgmt Forecast";"sensitivity",#N/A,FALSE,"Mgmt Forecast";"table inputs",#N/A,FALSE,"Mgmt Forecast";"calculations",#N/A,FALSE,"Mgmt Forecast"}</definedName>
    <definedName name="wrn.dcf5" hidden="1">{"mgmt forecast",#N/A,FALSE,"Mgmt Forecast";"dcf table",#N/A,FALSE,"Mgmt Forecast";"sensitivity",#N/A,FALSE,"Mgmt Forecast";"table inputs",#N/A,FALSE,"Mgmt Forecast";"calculations",#N/A,FALSE,"Mgmt Forecast"}</definedName>
    <definedName name="wrn.DebtGermanGAAP2000_2009." hidden="1">{"DebtGGAAP1",#N/A,FALSE,"P&amp;L G GAAP"}</definedName>
    <definedName name="wrn.DebtGermanGAAP2010_2019." hidden="1">{"DebtGGAAP2",#N/A,FALSE,"P&amp;L G GAAP"}</definedName>
    <definedName name="wrn.DebtUSGAAP2000_2009." hidden="1">{"DebtUSGAAP1",#N/A,FALSE,"P&amp;L US GAAP"}</definedName>
    <definedName name="wrn.DebtUSGAAP2010_2019." hidden="1">{"DebtUSGAAP2",#N/A,FALSE,"P&amp;L US GAAP"}</definedName>
    <definedName name="wrn.Detailed._.P._.and._.L." hidden="1">{"P and L Detail Page 1",#N/A,FALSE,"Data";"P and L Detail Page 2",#N/A,FALSE,"Data"}</definedName>
    <definedName name="wrn.DLH_hele." hidden="1">{"Side 1",#N/A,FALSE,"Hovedark";"Side 2",#N/A,FALSE,"Hovedark";"Cash Flow",#N/A,FALSE,"Hovedark";"Breakdown",#N/A,FALSE,"Breakdown";"Valuation",#N/A,FALSE,"Valuation";"Bidrag",#N/A,FALSE,"Bidrag"}</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mployee._.Efficiency." hidden="1">{"Employee Efficiency",#N/A,FALSE,"Benchmarking"}</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aluation._.Model._.Printout." hidden="1">{#N/A,#N/A,TRUE,"Index";#N/A,#N/A,TRUE,"Summary";#N/A,#N/A,TRUE,"General Assumptions";#N/A,#N/A,TRUE,"Economic Assumptions";#N/A,#N/A,TRUE,"Technical Assumptions";#N/A,#N/A,TRUE,"Construction sheet";#N/A,#N/A,TRUE,"Revenues &amp; Costs";#N/A,#N/A,TRUE,"Debt Sheet";#N/A,#N/A,TRUE,"Depreciation";#N/A,#N/A,TRUE,"Cashflow Statement";#N/A,#N/A,TRUE,"Income Statement";#N/A,#N/A,TRUE,"Balance Sheet";#N/A,#N/A,TRUE,"Ratios"}</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FCB." hidden="1">{"FCB_ALL",#N/A,FALSE,"FCB"}</definedName>
    <definedName name="wrn.fcb1" hidden="1">{"FCB_ALL",#N/A,FALSE,"FCB"}</definedName>
    <definedName name="wrn.fcb2" hidden="1">{"FCB_ALL",#N/A,FALSE,"FCB"}</definedName>
    <definedName name="wrn.fcb3" hidden="1">{"FCB_ALL",#N/A,FALSE,"FCB"}</definedName>
    <definedName name="wrn.Financial._.Output." hidden="1">{"P and L",#N/A,FALSE,"Financial Output";"Cashflow",#N/A,FALSE,"Financial Output";"Balance Sheet",#N/A,FALSE,"Financial Output"}</definedName>
    <definedName name="wrn.Financing._.Inputs." hidden="1">{"BuildIn 2 Funding Assump",#N/A,FALSE,"Building Inputs";"BuildIn Capex plus Extras",#N/A,FALSE,"Building Inputs"}</definedName>
    <definedName name="wrn.finmodel." hidden="1">{#N/A,#N/A,FALSE,"Fin Model"}</definedName>
    <definedName name="wrn.FinStatementsGGAAP."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USGAAP."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ive._.Year._.Record." hidden="1">{"Five Year Record",#N/A,FALSE,"Front and Back"}</definedName>
    <definedName name="wrn.Flugger." hidden="1">{"Res_og_nøgle",#N/A,FALSE,"Hovedark";"Balance",#N/A,FALSE,"Hovedark";"Bagside_DK",#N/A,FALSE,"Bagside"}</definedName>
    <definedName name="wrn.Front._.Page." hidden="1">{"Front Page",#N/A,FALSE,"Front and Back"}</definedName>
    <definedName name="wrn.Front_Page." hidden="1">{"Front_Page",#N/A,FALSE,"Front Page"}</definedName>
    <definedName name="wrn.Full._.model."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General_Model_Assumptions." hidden="1">{#N/A,#N/A,FALSE,"GenAssump"}</definedName>
    <definedName name="wrn.Geographic._.Trends." hidden="1">{"Geographic P1",#N/A,FALSE,"Division &amp; Geog"}</definedName>
    <definedName name="wrn.GRF_1." hidden="1">{"VISTA_1",#N/A,FALSE,"GRAFO"}</definedName>
    <definedName name="wrn.Hele." hidden="1">{"Side 1",#N/A,FALSE,"Hovedark";"Side 2",#N/A,FALSE,"Hovedark";"Cash Flow",#N/A,FALSE,"Hovedark";"Kvartaler",#N/A,FALSE,"Kvartaler";"Div_1",#N/A,FALSE,"Divisioner";"Div_2",#N/A,FALSE,"Divisioner";"Aggregeret",#N/A,FALSE,"Divisioner";"Oppsummering",#N/A,FALSE,"Divisioner";"Produkter",#N/A,FALSE,"Produkter";"Bakside",#N/A,FALSE,"Bagside"}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pression._.FC1." hidden="1">{#N/A,#N/A,FALSE,"Summary";#N/A,#N/A,FALSE,"Assumptions";#N/A,#N/A,FALSE,"Initial Construction Budget";#N/A,#N/A,FALSE,"Sensitivity";#N/A,#N/A,FALSE,"Construction Phase";#N/A,#N/A,FALSE,"Rev. &amp; Costs - Cal. Yr";#N/A,#N/A,FALSE,"Cashflow Cal. Yr";#N/A,#N/A,FALSE,"P&amp;L+BS"}</definedName>
    <definedName name="wrn.Impression._.globale." hidden="1">{#N/A,#N/A,TRUE,"Summary";#N/A,#N/A,TRUE,"Assumptions";#N/A,#N/A,TRUE,"Economic Assumptions";#N/A,#N/A,TRUE,"Technical Assumptions";#N/A,#N/A,TRUE,"Construction Phase";#N/A,#N/A,TRUE,"VAT";#N/A,#N/A,TRUE,"Rev. &amp; Costs ";#N/A,#N/A,TRUE,"Debt ";#N/A,#N/A,TRUE,"Tax ";#N/A,#N/A,TRUE,"P&amp;L+BS ";#N/A,#N/A,TRUE,"Cashflow"}</definedName>
    <definedName name="wrn.Income._.Statement." hidden="1">{#N/A,#N/A,FALSE,"Report Print"}</definedName>
    <definedName name="wrn.Income._.statements." hidden="1">{"P&amp;L",#N/A,FALSE,"BUDGET";"PL ENA",#N/A,FALSE,"BUDGET";"PL TS Holdings",#N/A,FALSE,"BUDGET";"PL Finance",#N/A,FALSE,"BUDGET";"PL Elim Entries",#N/A,FALSE,"BUDGET";"PL Acq",#N/A,FALSE,"BUDGET";"PL Acq II",#N/A,FALSE,"BUDGET"}</definedName>
    <definedName name="wrn.Informes." hidden="1">{#N/A,#N/A,FALSE,"CN Oficial RESUMIDA EXCanon";#N/A,#N/A,FALSE,"CN Oficial";#N/A,#N/A,FALSE,"CA Oficial";#N/A,#N/A,FALSE,"PLANTILLA";#N/A,#N/A,FALSE,"BAL";#N/A,#N/A,FALSE,"PT_Finanzas";#N/A,#N/A,FALSE,"INVERSIONES BIEN"}</definedName>
    <definedName name="wrn.Inputs._.outputs." hidden="1">{"key inputs",#N/A,FALSE,"Key Inputs";"key outputs",#N/A,FALSE,"Outputs";"Other inputs",#N/A,FALSE,"Other Inputs";"cashflow",#N/A,FALSE,"Statemnts"}</definedName>
    <definedName name="wrn.international." hidden="1">{"sweden",#N/A,FALSE,"Sweden";"germany",#N/A,FALSE,"Germany";"portugal",#N/A,FALSE,"Portugal";"belgium",#N/A,FALSE,"Belgium";"japan",#N/A,FALSE,"Japan ";"italy",#N/A,FALSE,"Italy";"spain",#N/A,FALSE,"Spain";"korea",#N/A,FALSE,"Korea"}</definedName>
    <definedName name="wrn.InWear_Hele." hidden="1">{"Side 1",#N/A,FALSE,"Hovedark";"Side 2",#N/A,FALSE,"Hovedark";"Cash Flow",#N/A,FALSE,"Hovedark";"Valuation",#N/A,FALSE,"Valuation";"Bagside DK",#N/A,FALSE,"Bagside";"Overblik",#N/A,FALSE,"Butikker";"Egne_but",#N/A,FALSE,"Butikker";"Andet_salg",#N/A,FALSE,"Butikker";"Halvår",#N/A,FALSE,"Halvår";"Investeringer",#N/A,FALSE,"Investeringer"}</definedName>
    <definedName name="wrn.Jamo_Hele." hidden="1">{0,#N/A,FALSE,0;0,#N/A,FALSE,0;0,0,0,"Nl_x001A_ADSL (including wholesale)P_x000B_Total Lines_x0004_PSTNR_x0004_ISDNe_x0004_PSTN_x0004_ISDN _x000F_T";"Bagside DK",#N/A,FALSE,"Bagside";"Bidrag",#N/A,FALSE,"Bidrag";"Valuation",#N/A,FALSE,"Valuation";"Privatforbrug",#N/A,FALSE,"Macro";"Penetreing",#N/A,FALSE,"Oms. forv.";"Prod_Markeder",#N/A,FALSE,"Oms. forv.";"penetreing",#N/A,FALSE,"Penetrering"}</definedName>
    <definedName name="wrn.Line._.Efficiency." hidden="1">{"Line Efficiency",#N/A,FALSE,"Benchmarking"}</definedName>
    <definedName name="wrn.Management._.Reports." hidden="1">{#N/A,#N/A,FALSE,"Index for Reports";#N/A,#N/A,FALSE,"1"}</definedName>
    <definedName name="wrn.mario" hidden="1">{"Area1",#N/A,TRUE,"Obiettivo";"Area2",#N/A,TRUE,"Dati per Direzione"}</definedName>
    <definedName name="wrn.Mario." hidden="1">{"Area1",#N/A,TRUE,"Obiettivo";"Area2",#N/A,TRUE,"Dati per Direzione"}</definedName>
    <definedName name="wrn.MoD._.Summary." hidden="1">{"Summary sheet",#N/A,TRUE,"Output pres";"Proforma 1 and 2",#N/A,TRUE,"Ratios";"Proforma 3,4 and 5",#N/A,TRUE,"FS";"Proforma 8,9 and 10",#N/A,TRUE,"Calcs"}</definedName>
    <definedName name="wrn.modele.xls." hidden="1">{#N/A,#N/A,FALSE,"INCO.FIN";#N/A,#N/A,FALSE,"PROJET.XLS";#N/A,#N/A,FALSE,"COFACE.XLS";#N/A,#N/A,FALSE,"COMMBANQ.XLS";#N/A,#N/A,FALSE,"PREFI.XLS";#N/A,#N/A,FALSE,"CHANGE.XLS"}</definedName>
    <definedName name="wrn.MOSS." hidden="1">{#N/A,#N/A,TRUE,"Report Cover";#N/A,#N/A,TRUE,"MOSS";#N/A,#N/A,TRUE,"Key"}</definedName>
    <definedName name="wrn.old" hidden="1">{#N/A,#N/A,FALSE,"DCF";#N/A,#N/A,FALSE,"WACC";#N/A,#N/A,FALSE,"Sales_EBIT";#N/A,#N/A,FALSE,"Capex_Depreciation";#N/A,#N/A,FALSE,"WC";#N/A,#N/A,FALSE,"Interest";#N/A,#N/A,FALSE,"Assumptions"}</definedName>
    <definedName name="wrn.OpCostIn." hidden="1">{"OpCostIn Technical",#N/A,FALSE,"Operations Cost Inputs";"OpCostIn V plus F",#N/A,FALSE,"Operations Cost Inputs";"OpCostIn Maint",#N/A,FALSE,"Operations Cost Inputs";"OpCostIn LDs Add Cost",#N/A,FALSE,"Operations Cost Inputs"}</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ag_1." hidden="1">{#N/A,#N/A,FALSE,"COPERTINA"}</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iano._.5._.anni." hidden="1">{#N/A,#N/A,TRUE,"Allacciamenti 5 anni";#N/A,#N/A,TRUE,"Carico 5 anni";#N/A,#N/A,TRUE,"Qualità a) 5 anni";#N/A,#N/A,TRUE,"Qualità b) 5 anni";#N/A,#N/A,TRUE,"Impatto ambientale 5 anni";#N/A,#N/A,TRUE,"Adeg. tecnico 5 anni"}</definedName>
    <definedName name="wrn.pip." hidden="1">{"Aar",#N/A,FALSE,"Divisioner";"Kvartaler",#N/A,FALSE,"Divisioner";"Aggregering",#N/A,FALSE,"Divisioner";"Aar",#N/A,FALSE,"Norge div. (gl)";"Kvartal",#N/A,FALSE,"Norge div. (gl)";"Samling",#N/A,FALSE,"Norge div. (gl)"}</definedName>
    <definedName name="wrn.PL_cont_GermanGAAP2000_2009." hidden="1">{"PLGGAAP3",#N/A,FALSE,"P&amp;L G GAAP"}</definedName>
    <definedName name="wrn.PL_cont_GermanGAAP2010_2019." hidden="1">{"PLGGAAP4",#N/A,FALSE,"P&amp;L G GAAP"}</definedName>
    <definedName name="wrn.PL_cont_USGAAP2000_2009." hidden="1">{"PLUSGAAP3",#N/A,FALSE,"P&amp;L US GAAP"}</definedName>
    <definedName name="wrn.PL_cont_USGAAP2010_2019." hidden="1">{"PLUSGAAP4",#N/A,FALSE,"P&amp;L US GAAP"}</definedName>
    <definedName name="wrn.PLGermanGAAP2000_2009." hidden="1">{"PLGGAAP1",#N/A,FALSE,"P&amp;L G GAAP"}</definedName>
    <definedName name="wrn.PLGermanGAAP2010_2019." hidden="1">{"PLGGAAP2",#N/A,FALSE,"P&amp;L G GAAP"}</definedName>
    <definedName name="wrn.PLUSGAAP2000_2009." hidden="1">{"PLUSGAAP1",#N/A,FALSE,"P&amp;L US GAAP"}</definedName>
    <definedName name="wrn.PLUSGAAP2010_2019." hidden="1">{"PLUSGAAP2",#N/A,FALSE,"P&amp;L US GAAP"}</definedName>
    <definedName name="wrn.PriceAssump2000_2009." hidden="1">{"PriceAssump1",#N/A,FALSE,"PriceAssump"}</definedName>
    <definedName name="wrn.PriceAssump2010_2019." hidden="1">{"PriceAssump2",#N/A,FALSE,"PriceAssump"}</definedName>
    <definedName name="wrn.PrimeCo." hidden="1">{"print 1",#N/A,FALSE,"PrimeCo PCS";"print 2",#N/A,FALSE,"PrimeCo PCS";"valuation",#N/A,FALSE,"PrimeCo PCS"}</definedName>
    <definedName name="wrn.print." hidden="1">{#N/A,#N/A,TRUE,"toc";#N/A,#N/A,TRUE,"benefits";#N/A,#N/A,TRUE,"TAXCREDITS";#N/A,#N/A,TRUE,"sourcedetail";#N/A,#N/A,TRUE,"finsum";#N/A,#N/A,TRUE,"cash";#N/A,#N/A,TRUE,"tax";#N/A,#N/A,TRUE,"loan2";#N/A,#N/A,TRUE,"loan3";#N/A,#N/A,TRUE,"deprec";#N/A,#N/A,TRUE,"funded";#N/A,#N/A,TRUE,"SALE";#N/A,#N/A,TRUE,"benefits long";#N/A,#N/A,TRUE,"IRR"}</definedName>
    <definedName name="wrn.Print._.All." hidden="1">{#N/A,#N/A,TRUE,"Index";#N/A,#N/A,TRUE,"Summary";#N/A,#N/A,TRUE,"Assumptions";#N/A,#N/A,TRUE,"Sensitivity";#N/A,#N/A,TRUE,"Constr. U &amp; S";#N/A,#N/A,TRUE,"Constr. CF (ECP)";#N/A,#N/A,TRUE,"Constr. CF";#N/A,#N/A,TRUE,"Debt Service";#N/A,#N/A,TRUE,"Oper. Rev";#N/A,#N/A,TRUE,"Oper. Costs";#N/A,#N/A,TRUE,"PWPA CF";#N/A,#N/A,TRUE,"IS";#N/A,#N/A,TRUE,"BS";#N/A,#N/A,TRUE,"Depreciation";#N/A,#N/A,TRUE,"Depreciation"}</definedName>
    <definedName name="wrn.print._.graphs." hidden="1">{"cap_structure",#N/A,FALSE,"Graph-Mkt Cap";"price",#N/A,FALSE,"Graph-Price";"ebit",#N/A,FALSE,"Graph-EBITDA";"ebitda",#N/A,FALSE,"Graph-EBITDA"}</definedName>
    <definedName name="wrn.Print._.Model."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pages." hidden="1">{#N/A,#N/A,FALSE,"Spain MKT";#N/A,#N/A,FALSE,"Assumptions";#N/A,#N/A,FALSE,"Adve";#N/A,#N/A,FALSE,"E-Commerce";#N/A,#N/A,FALSE,"Opex";#N/A,#N/A,FALSE,"P&amp;L";#N/A,#N/A,FALSE,"FCF &amp; DCF"}</definedName>
    <definedName name="wrn.print._.raw._.data._.entry." hidden="1">{"inputs raw data",#N/A,TRUE,"INPUT"}</definedName>
    <definedName name="wrn.print._.standalone." hidden="1">{"standalone1",#N/A,FALSE,"DCFBase";"standalone2",#N/A,FALSE,"DCFBase"}</definedName>
    <definedName name="wrn.print._.summary._.sheets." hidden="1">{"summary1",#N/A,TRUE,"Comps";"summary2",#N/A,TRUE,"Comps";"summary3",#N/A,TRUE,"Comps"}</definedName>
    <definedName name="wrn.Print._.whole._.Report."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2." hidden="1">{#N/A,#N/A,TRUE,"toc";#N/A,#N/A,TRUE,"benefits";#N/A,#N/A,TRUE,"TAXCREDITS";#N/A,#N/A,TRUE,"sourcedetail";#N/A,#N/A,TRUE,"finsum";#N/A,#N/A,TRUE,"cash";#N/A,#N/A,TRUE,"tax";#N/A,#N/A,TRUE,"loan2";#N/A,#N/A,TRUE,"loan3";#N/A,#N/A,TRUE,"deprec";#N/A,#N/A,TRUE,"funded";#N/A,#N/A,TRUE,"SALE";#N/A,#N/A,TRUE,"benefits long";#N/A,#N/A,TRUE,"IRR"}</definedName>
    <definedName name="wrn.ProdAssump1_2000_2009." hidden="1">{"ProdAssump1_2000_2009",#N/A,FALSE,"ProdAssump"}</definedName>
    <definedName name="wrn.ProdAssump11_2000_2009." hidden="1">{"ProdAssump11_2000_2009",#N/A,FALSE,"ProdAssump"}</definedName>
    <definedName name="wrn.ProdAssump11_2009_2019." hidden="1">{"ProdAssump11_2009_2019",#N/A,FALSE,"ProdAssump"}</definedName>
    <definedName name="wrn.ProdAssump12_2010_2019." hidden="1">{"ProdAssump12_2010_2019",#N/A,FALSE,"ProdAssump"}</definedName>
    <definedName name="wrn.ProdAssump13_2000_2009." hidden="1">{"ProdAssump13_2000_2009",#N/A,FALSE,"ProdAssump"}</definedName>
    <definedName name="wrn.ProdAssump14_2010_2019." hidden="1">{"ProdAssump14_2010_2019",#N/A,FALSE,"ProdAssump"}</definedName>
    <definedName name="wrn.ProdAssump15_2000_2009." hidden="1">{"ProdAssump15_2000_2009",#N/A,FALSE,"ProdAssump"}</definedName>
    <definedName name="wrn.ProdAssump16_2010_2019." hidden="1">{"ProdAssump16_2010_2019",#N/A,FALSE,"ProdAssump"}</definedName>
    <definedName name="wrn.ProdAssump2_2010_2019." hidden="1">{"ProdAssump2_2010_2019",#N/A,FALSE,"ProdAssump"}</definedName>
    <definedName name="wrn.ProdAssump3_2000_2009." hidden="1">{"ProdAssump3_2000_2009",#N/A,FALSE,"ProdAssump"}</definedName>
    <definedName name="wrn.ProdAssump4_2010_2019." hidden="1">{"ProdAssump4_2010_2019",#N/A,FALSE,"ProdAssump"}</definedName>
    <definedName name="wrn.ProdAssump5_2000_2009." hidden="1">{"ProdAssump5_2000_2009",#N/A,FALSE,"ProdAssump"}</definedName>
    <definedName name="wrn.ProdAssump6_2010_2019." hidden="1">{"ProdAssump6_2010_2019",#N/A,FALSE,"ProdAssump"}</definedName>
    <definedName name="wrn.ProdAssump7_2000_2009." hidden="1">{"ProdAssump7_2000_2009",#N/A,FALSE,"ProdAssump"}</definedName>
    <definedName name="wrn.ProdAssump8_2010_2019." hidden="1">{"ProdAssump8_2010_2019",#N/A,FALSE,"ProdAssump"}</definedName>
    <definedName name="wrn.ProdAssump9_2009_2009." hidden="1">{"ProdAssump9_2000_2009",#N/A,FALSE,"ProdAssump"}</definedName>
    <definedName name="wrn.ProdAssumpTotal2000_2009." hidden="1">{"ProdAssumpTotal1",#N/A,FALSE,"ProdAssump"}</definedName>
    <definedName name="wrn.ProdAssumpTotal2010_2019." hidden="1">{"ProdAssumpTotal2",#N/A,FALSE,"ProdAssump"}</definedName>
    <definedName name="wrn.ProdQuantities1_2000_2009." hidden="1">{"ProdQuantities1_2000_2009",#N/A,FALSE,"ProdQuantities"}</definedName>
    <definedName name="wrn.ProdQuantities10_2010_2019." hidden="1">{"ProdQuantities10_2010_2019",#N/A,FALSE,"ProdQuantities"}</definedName>
    <definedName name="wrn.ProdQuantities11_2000_2009." hidden="1">{"ProdQuantities11_2000_2009",#N/A,FALSE,"ProdQuantities"}</definedName>
    <definedName name="wrn.ProdQuantities12_2010_2019." hidden="1">{"ProdQuantities12_2010_2019",#N/A,FALSE,"ProdQuantities"}</definedName>
    <definedName name="wrn.ProdQuantities2_2010_2019." hidden="1">{"ProdQuantities2_2010_2019",#N/A,FALSE,"ProdQuantities"}</definedName>
    <definedName name="wrn.ProdQuantities3_2000_2009." hidden="1">{"ProdQuantities3_2000_2009",#N/A,FALSE,"ProdQuantities"}</definedName>
    <definedName name="wrn.ProdQuantities5_2000_2009." hidden="1">{"ProdQuantities5_2000_2009",#N/A,FALSE,"ProdQuantities"}</definedName>
    <definedName name="wrn.ProdQuantities6_2000_2009." hidden="1">{"ProdQuantities6_2010_2019",#N/A,FALSE,"ProdQuantities"}</definedName>
    <definedName name="wrn.ProdQuantities7_2000_2009." hidden="1">{"ProdQuantities7_2000_2009",#N/A,FALSE,"ProdQuantities"}</definedName>
    <definedName name="wrn.ProdQuantities8_2010_2019." hidden="1">{"ProdQuantities8_2010_2019",#N/A,FALSE,"ProdQuantities"}</definedName>
    <definedName name="wrn.ProdQuantities9_2000_2009." hidden="1">{"ProdQuantities9_2000_2009",#N/A,FALSE,"ProdQuantities"}</definedName>
    <definedName name="wrn.ProdQuantitiesTotal2000_2009." hidden="1">{"ProdQuantitiesTotal2000_2009",#N/A,FALSE,"ProdQuantities"}</definedName>
    <definedName name="wrn.ProdQuantitiesTotal2010_2019." hidden="1">{"ProdQuantitiesTotal2010_2019",#N/A,FALSE,"ProdQuantities"}</definedName>
    <definedName name="wrn.proj"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report." hidden="1">{#N/A,#N/A,FALSE,"Front Sheet";#N/A,#N/A,FALSE,"Profit and Loss";#N/A,#N/A,FALSE,"Balance Sheet";#N/A,#N/A,FALSE,"Cashflow";#N/A,#N/A,FALSE,"Debt and Cred";#N/A,#N/A,FALSE,"Debt Statement";#N/A,#N/A,FALSE,"Tax Computation"}</definedName>
    <definedName name="wrn.Reports." hidden="1">{#N/A,#N/A,TRUE,"Schedules &amp; Analysis";#N/A,#N/A,TRUE,"Balance Sheet"}</definedName>
    <definedName name="wrn.Short._.Form._.Print._.Out." hidden="1">{#N/A,#N/A,FALSE,"General Assumptions";#N/A,#N/A,FALSE,"Accounts";#N/A,#N/A,FALSE,"OperatingAssumptions";#N/A,#N/A,FALSE,"Cashflow";#N/A,#N/A,FALSE,"Debt";#N/A,#N/A,FALSE,"Ops Summary";#N/A,#N/A,FALSE,"Summary"}</definedName>
    <definedName name="wrn.Shut_Down." hidden="1">{#N/A,#N/A,FALSE,"Shut-down"}</definedName>
    <definedName name="wrn.SKSCS1." hidden="1">{#N/A,#N/A,FALSE,"Antony Financials";#N/A,#N/A,FALSE,"Cowboy Financials";#N/A,#N/A,FALSE,"Combined";#N/A,#N/A,FALSE,"Valuematrix";#N/A,#N/A,FALSE,"DCFAntony";#N/A,#N/A,FALSE,"DCFCowboy";#N/A,#N/A,FALSE,"DCFCombined"}</definedName>
    <definedName name="wrn.Staffing." hidden="1">{#N/A,#N/A,FALSE,"Assessment";#N/A,#N/A,FALSE,"Staffing";#N/A,#N/A,FALSE,"Hires";#N/A,#N/A,FALSE,"Assumptions"}</definedName>
    <definedName name="wrn.Staffing1" hidden="1">{#N/A,#N/A,FALSE,"Assessment";#N/A,#N/A,FALSE,"Staffing";#N/A,#N/A,FALSE,"Hires";#N/A,#N/A,FALSE,"Assumptions"}</definedName>
    <definedName name="wrn.STAND_ALONE_BOTH." hidden="1">{"FCB_ALL",#N/A,FALSE,"FCB";"GREY_ALL",#N/A,FALSE,"GREY"}</definedName>
    <definedName name="wrn.Summ_Assum_Graphs." hidden="1">{#N/A,#N/A,TRUE,"Initial";#N/A,#N/A,TRUE,"Graphs"}</definedName>
    <definedName name="wrn.Summary." hidden="1">{"Summary",#N/A,FALSE,"Summary"}</definedName>
    <definedName name="wrn.Summary._.results." hidden="1">{"key inputs",#N/A,TRUE,"Key Inputs";"key outputs",#N/A,TRUE,"Outputs";"Other inputs",#N/A,TRUE,"Other Inputs";"Revenue",#N/A,TRUE,"Rev"}</definedName>
    <definedName name="wrn.SummaryPgs." hidden="1">{#N/A,#N/A,FALSE,"CreditStat";#N/A,#N/A,FALSE,"SPbrkup";#N/A,#N/A,FALSE,"MerSPsyn";#N/A,#N/A,FALSE,"MerSPwKCsyn";#N/A,#N/A,FALSE,"MerSPwKCsyn (2)";#N/A,#N/A,FALSE,"CreditStat (2)"}</definedName>
    <definedName name="wrn.TA3s." hidden="1">{#N/A,#N/A,FALSE,"TA3-23";#N/A,#N/A,FALSE,"TA3-1";#N/A,#N/A,FALSE,"TA3-2";#N/A,#N/A,FALSE,"TA3-3"}</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wrn.Temp." hidden="1">{"Side 1",#N/A,FALSE,"Hovedark";"Valuation",#N/A,FALSE,"Valuation";"Side 2",#N/A,FALSE,"Hovedark";"Cash Flow",#N/A,FALSE,"Hovedark";"Bidrag",#N/A,FALSE,"Bidrag"}</definedName>
    <definedName name="wrn.Ten._.Year." hidden="1">{#N/A,#N/A,TRUE,"TA3-1";#N/A,#N/A,TRUE,"TA3-2";#N/A,#N/A,TRUE,"TA3-3";#N/A,#N/A,TRUE,"TA3-4";#N/A,#N/A,TRUE,"TA3-5";#N/A,#N/A,TRUE,"TA3-6";#N/A,#N/A,TRUE,"TA3-7";#N/A,#N/A,TRUE,"TA3-8";#N/A,#N/A,TRUE,"TA3-9";#N/A,#N/A,TRUE,"TA3-10";#N/A,#N/A,TRUE,"TA3-11";#N/A,#N/A,TRUE,"TA3-12";#N/A,#N/A,TRUE,"TA3-13";#N/A,#N/A,TRUE,"TA3-14";#N/A,#N/A,TRUE,"TA3-15";#N/A,#N/A,TRUE,"TA3-16";#N/A,#N/A,TRUE,"TA3-17";#N/A,#N/A,TRUE,"TA3-18";#N/A,#N/A,TRUE,"TA3-19";#N/A,#N/A,TRUE,"TA3-20";#N/A,#N/A,TRUE,"TA3-21";#N/A,#N/A,TRUE,"TA3-22";#N/A,#N/A,TRUE,"TA3-23";#N/A,#N/A,TRUE,"TA3-24";#N/A,#N/A,TRUE,"TA3-25";#N/A,#N/A,TRUE,"TA3-26";#N/A,#N/A,TRUE,"TA3-27pub";#N/A,#N/A,TRUE,"TA3-27priv";#N/A,#N/A,TRUE,"TA3-27cogn";#N/A,#N/A,TRUE,"TA3-27ren";#N/A,#N/A,TRUE,"TA3-27misc.";#N/A,#N/A,TRUE,"TA3-27tot";#N/A,#N/A,TRUE,"TA3-28";#N/A,#N/A,TRUE,"TA4-1";#N/A,#N/A,TRUE,"TA4-2";#N/A,#N/A,TRUE,"TA4-3";#N/A,#N/A,TRUE,"TA5-1";#N/A,#N/A,TRUE,"TA5-2";#N/A,#N/A,TRUE,"TA5-3";#N/A,#N/A,TRUE,"TA5-4";#N/A,#N/A,TRUE,"TA5-5";#N/A,#N/A,TRUE,"index"}</definedName>
    <definedName name="wrn.test." hidden="1">{"test2",#N/A,TRUE,"Prices"}</definedName>
    <definedName name="wrn.Total." hidden="1">{"BS total PS",#N/A,FALSE,"BUDGET";"PL Total PS",#N/A,FALSE,"BUDGET";"BS Summit",#N/A,FALSE,"BUDGET";"PL Summit",#N/A,FALSE,"BUDGET";"BS PS-2",#N/A,FALSE,"BUDGET";"PL PS -2",#N/A,FALSE,"BUDGET";"BS elims",#N/A,FALSE,"BUDGET";"PL Elims",#N/A,FALSE,"BUDGET"}</definedName>
    <definedName name="wrn.Total._.Informes." hidden="1">{#N/A,#N/A,FALSE,"CA";#N/A,#N/A,FALSE,"CN";#N/A,#N/A,FALSE,"Inv";#N/A,#N/A,FALSE,"Inv Acc";"Miguel_balance",#N/A,FALSE,"Bal";#N/A,#N/A,FALSE,"Plantilla";#N/A,#N/A,FALSE,"CA (2)";#N/A,#N/A,FALSE,"CN (2)"}</definedName>
    <definedName name="wrn.Total._.Model." hidden="1">{#N/A,#N/A,TRUE,"toc";#N/A,#N/A,TRUE,"data1";#N/A,#N/A,TRUE,"financing";#N/A,#N/A,TRUE,"source";#N/A,#N/A,TRUE,"cash";#N/A,#N/A,TRUE,"DSReserve";#N/A,#N/A,TRUE,"tax";#N/A,#N/A,TRUE,"1st";#N/A,#N/A,TRUE,"3rd";#N/A,#N/A,TRUE,"4th";#N/A,#N/A,TRUE,"5th";#N/A,#N/A,TRUE,"6th";#N/A,#N/A,TRUE,"deffee";#N/A,#N/A,TRUE,"lnsum";#N/A,#N/A,TRUE,"depr";#N/A,#N/A,TRUE,"funded";#N/A,#N/A,TRUE,"residual";#N/A,#N/A,TRUE,"fedtc";#N/A,#N/A,TRUE,"statetc";#N/A,#N/A,TRUE,"mingain";#N/A,#N/A,TRUE,"mtdata1";#N/A,#N/A,TRUE,"mtsource";#N/A,#N/A,TRUE,"noi";#N/A,#N/A,TRUE,"base";#N/A,#N/A,TRUE,"mtcash";#N/A,#N/A,TRUE,"-3%";#N/A,#N/A,TRUE,"mttax";#N/A,#N/A,TRUE,"mtben";#N/A,#N/A,TRUE,"mtopresv";#N/A,#N/A,TRUE,"tcamort";#N/A,#N/A,TRUE,"mtdepc";#N/A,#N/A,TRUE,"sale";#N/A,#N/A,TRUE,"Qirr";#N/A,#N/A,TRUE,"mingainMT"}</definedName>
    <definedName name="wrn.Total._.PS." hidden="1">{"BS Total PS",#N/A,FALSE,"BUDGET";"PL total PS",#N/A,FALSE,"BUDGET";"BS CPS Ark",#N/A,FALSE,"BUDGET";"PL CPS Ark",#N/A,FALSE,"BUDGET";"CPS G&amp;A",#N/A,FALSE,"BUDGET";"PL CPS G&amp;A",#N/A,FALSE,"BUDGET";"CPS elims",#N/A,FALSE,"BUDGET";"PL CPS Elims",#N/A,FALSE,"BUDGET"}</definedName>
    <definedName name="wrn.Tweety." hidden="1">{#N/A,#N/A,FALSE,"A&amp;E";#N/A,#N/A,FALSE,"HighTop";#N/A,#N/A,FALSE,"JG";#N/A,#N/A,FALSE,"RI";#N/A,#N/A,FALSE,"woHT";#N/A,#N/A,FALSE,"woHT&amp;JG"}</definedName>
    <definedName name="wrn.USW." hidden="1">{"IS",#N/A,FALSE,"IS";"RPTIS",#N/A,FALSE,"RPTIS";"STATS",#N/A,FALSE,"STATS";"BS",#N/A,FALSE,"BS"}</definedName>
    <definedName name="wrn.WholeModel." hidden="1">{#N/A,#N/A,TRUE,"Initial";#N/A,#N/A,TRUE,"CFs_P&amp;L_B&amp;S";#N/A,#N/A,TRUE,"Inv&amp;Fin";#N/A,#N/A,TRUE,"Depreciation";#N/A,#N/A,TRUE,"Energy";#N/A,#N/A,TRUE,"Index";#N/A,#N/A,TRUE,"Graphs";#N/A,#N/A,TRUE,"T_Contest"}</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ingCapGermanGAAP2000_2009." hidden="1">{"WCGGAAP1",#N/A,FALSE,"P&amp;L G GAAP"}</definedName>
    <definedName name="wrn.WorkingCapGermanGAAP2010_2019." hidden="1">{"WCGGAAP2",#N/A,FALSE,"P&amp;L G GAAP"}</definedName>
    <definedName name="wrn.WorkingCapUSGAAP2000_2009." hidden="1">{"WCUSGAAP1",#N/A,FALSE,"P&amp;L US GAAP"}</definedName>
    <definedName name="wrn.WorkingCapUSGAAP2010_2019." hidden="1">{"WCUSGAAP2",#N/A,FALSE,"P&amp;L US GAAP"}</definedName>
    <definedName name="wrn2.All_Excl_depr."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ong"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Wrong2" hidden="1">{#N/A,#N/A,FALSE,"KA.1";#N/A,#N/A,FALSE,"KA.2";#N/A,#N/A,FALSE,"KB.1";#N/A,#N/A,FALSE,"KB.2";#N/A,#N/A,FALSE,"KC.1";#N/A,#N/A,FALSE,"KC.2";#N/A,#N/A,FALSE,"KD.1";#N/A,#N/A,FALSE,"KD.2"}</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localSheetId="2">OFFSET(Full_Print,0,0,[0]!xx)</definedName>
    <definedName name="ww" localSheetId="11">OFFSET(Full_Print,0,0,[0]!xx)</definedName>
    <definedName name="ww">OFFSET(Full_Print,0,0,xx)</definedName>
    <definedName name="www" hidden="1">{#N/A,#N/A,TRUE,"Allacciamenti 5 anni";#N/A,#N/A,TRUE,"Carico 5 anni";#N/A,#N/A,TRUE,"Qualità a) 5 anni";#N/A,#N/A,TRUE,"Qualità b) 5 anni";#N/A,#N/A,TRUE,"Impatto ambientale 5 anni";#N/A,#N/A,TRUE,"Adeg. tecnico 5 anni"}</definedName>
    <definedName name="wwwww" hidden="1">{#N/A,#N/A,TRUE,"Allacciamenti 5 anni";#N/A,#N/A,TRUE,"Carico 5 anni";#N/A,#N/A,TRUE,"Qualità a) 5 anni";#N/A,#N/A,TRUE,"Qualità b) 5 anni";#N/A,#N/A,TRUE,"Impatto ambientale 5 anni";#N/A,#N/A,TRUE,"Adeg. tecnico 5 anni"}</definedName>
    <definedName name="X" hidden="1">{#N/A,#N/A,FALSE,"3";#N/A,#N/A,FALSE,"5";#N/A,#N/A,FALSE,"6";#N/A,#N/A,FALSE,"8";#N/A,#N/A,FALSE,"10";#N/A,#N/A,FALSE,"13";#N/A,#N/A,FALSE,"14";#N/A,#N/A,FALSE,"15";#N/A,#N/A,FALSE,"16"}</definedName>
    <definedName name="xFirstCol" hidden="1">"J"</definedName>
    <definedName name="xFreezePane">6</definedName>
    <definedName name="xLastCol" hidden="1">"AH"</definedName>
    <definedName name="xLastCol2">"AA"</definedName>
    <definedName name="xModelName">"Appendix 4G "</definedName>
    <definedName name="xNTBCol" hidden="1">"E"</definedName>
    <definedName name="XRefColumnsCount" hidden="1">13</definedName>
    <definedName name="XRefCopy1" localSheetId="2" hidden="1">TextRefCopy1</definedName>
    <definedName name="XRefCopy1" localSheetId="11" hidden="1">TextRefCopy1</definedName>
    <definedName name="XRefCopy1" hidden="1">TextRefCopy1</definedName>
    <definedName name="XRefCopyRangeCount" hidden="1">64</definedName>
    <definedName name="XRefPasteRangeCount" hidden="1">42</definedName>
    <definedName name="xSumCol" hidden="1">"H"</definedName>
    <definedName name="xx">#N/A</definedName>
    <definedName name="xxx" hidden="1">{"Area1",#N/A,TRUE,"Obiettivo";"Area2",#N/A,TRUE,"Dati per Direzione"}</definedName>
    <definedName name="xxxxx"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xxxxxx"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xxxxxxx"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xxxxxxxa"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y" hidden="1">#REF!</definedName>
    <definedName name="yed" hidden="1">{#N/A,#N/A,TRUE,"toc";#N/A,#N/A,TRUE,"data1";#N/A,#N/A,TRUE,"financing";#N/A,#N/A,TRUE,"source";#N/A,#N/A,TRUE,"atrisk";#N/A,#N/A,TRUE,"cash";#N/A,#N/A,TRUE,"-3%state";#N/A,#N/A,TRUE,"tax";#N/A,#N/A,TRUE,"ben";#N/A,#N/A,TRUE,"ben-altmin";#N/A,#N/A,TRUE,"ln3";#N/A,#N/A,TRUE,"ln2 (2)";#N/A,#N/A,TRUE,"mht";#N/A,#N/A,TRUE,"cda2";#N/A,#N/A,TRUE,"lnsum";#N/A,#N/A,TRUE,"rep";#N/A,#N/A,TRUE,"depr";#N/A,#N/A,TRUE,"mtdepc";#N/A,#N/A,TRUE,"funded";#N/A,#N/A,TRUE,"fedtc";#N/A,#N/A,TRUE,"statetc";#N/A,#N/A,TRUE,"mingain";#N/A,#N/A,TRUE,"mtdata1";#N/A,#N/A,TRUE,"mtsource";#N/A,#N/A,TRUE,"mtop";#N/A,#N/A,TRUE,"noi";#N/A,#N/A,TRUE,"base";#N/A,#N/A,TRUE,"mtcash";#N/A,#N/A,TRUE,"-3%";#N/A,#N/A,TRUE,"mttax";#N/A,#N/A,TRUE,"mtben";#N/A,#N/A,TRUE,"sale";#N/A,#N/A,TRUE,"ti";#N/A,#N/A,TRUE,"tcamort";#N/A,#N/A,TRUE,"mingainMT";#N/A,#N/A,TRUE,"Qirr"}</definedName>
    <definedName name="yui" hidden="1">{#N/A,#N/A,FALSE,"CA";#N/A,#N/A,FALSE,"CN";#N/A,#N/A,FALSE,"Inv";#N/A,#N/A,FALSE,"Inv Acc";"Miguel_balance",#N/A,FALSE,"Bal";#N/A,#N/A,FALSE,"Plantilla";#N/A,#N/A,FALSE,"CA (2)";#N/A,#N/A,FALSE,"CN (2)"}</definedName>
    <definedName name="yy" localSheetId="2">OFFSET(Full_Print,0,0,[0]!xx)</definedName>
    <definedName name="yy" localSheetId="11">OFFSET(Full_Print,0,0,[0]!xx)</definedName>
    <definedName name="yy">OFFSET(Full_Print,0,0,xx)</definedName>
    <definedName name="yyy" hidden="1">{#N/A,#N/A,TRUE,"Allacciamenti 5 anni";#N/A,#N/A,TRUE,"Carico 5 anni";#N/A,#N/A,TRUE,"Qualità a) 5 anni";#N/A,#N/A,TRUE,"Qualità b) 5 anni";#N/A,#N/A,TRUE,"Impatto ambientale 5 anni";#N/A,#N/A,TRUE,"Adeg. tecnico 5 anni"}</definedName>
    <definedName name="yyyy" hidden="1">{TRUE,TRUE,-1.25,-15.5,604.5,369,FALSE,FALSE,TRUE,TRUE,0,1,83,1,38,4,5,4,TRUE,TRUE,3,TRUE,1,TRUE,75,"Swvu.inputs._.raw._.data.","ACwvu.inputs._.raw._.data.",#N/A,FALSE,FALSE,0.5,0.5,0.5,0.5,2,"&amp;F","&amp;A&amp;RPage &amp;P",FALSE,FALSE,FALSE,FALSE,1,60,#N/A,#N/A,"=R1C61:R53C89","=C1:C5",#N/A,#N/A,FALSE,FALSE,FALSE,1,600,600,FALSE,FALSE,TRUE,TRUE,TRUE}</definedName>
    <definedName name="yyyyy" hidden="1">#REF!</definedName>
    <definedName name="yyyyyy" hidden="1">{#N/A,#N/A,TRUE,"Allacciamenti 5 anni";#N/A,#N/A,TRUE,"Carico 5 anni";#N/A,#N/A,TRUE,"Qualità a) 5 anni";#N/A,#N/A,TRUE,"Qualità b) 5 anni";#N/A,#N/A,TRUE,"Impatto ambientale 5 anni";#N/A,#N/A,TRUE,"Adeg. tecnico 5 anni"}</definedName>
    <definedName name="zz" hidden="1">{#N/A,#N/A,TRUE,"Allacciamenti 5 anni";#N/A,#N/A,TRUE,"Carico 5 anni";#N/A,#N/A,TRUE,"Qualità a) 5 anni";#N/A,#N/A,TRUE,"Qualità b) 5 anni";#N/A,#N/A,TRUE,"Impatto ambientale 5 anni";#N/A,#N/A,TRUE,"Adeg. tecnico 5 anni"}</definedName>
    <definedName name="zzz" hidden="1">{#N/A,#N/A,TRUE,"Allacciamenti 5 anni";#N/A,#N/A,TRUE,"Carico 5 anni";#N/A,#N/A,TRUE,"Qualità a) 5 anni";#N/A,#N/A,TRUE,"Qualità b) 5 anni";#N/A,#N/A,TRUE,"Impatto ambientale 5 anni";#N/A,#N/A,TRUE,"Adeg. tecnico 5 anni"}</definedName>
    <definedName name="zzzz" hidden="1">{#N/A,#N/A,TRUE,"Allacciamenti 5 anni";#N/A,#N/A,TRUE,"Carico 5 anni";#N/A,#N/A,TRUE,"Qualità a) 5 anni";#N/A,#N/A,TRUE,"Qualità b) 5 anni";#N/A,#N/A,TRUE,"Impatto ambientale 5 anni";#N/A,#N/A,TRUE,"Adeg. tecnico 5 anni"}</definedName>
    <definedName name="zzzzz" hidden="1">{#N/A,#N/A,TRUE,"Allacciamenti 5 anni";#N/A,#N/A,TRUE,"Carico 5 anni";#N/A,#N/A,TRUE,"Qualità a) 5 anni";#N/A,#N/A,TRUE,"Qualità b) 5 anni";#N/A,#N/A,TRUE,"Impatto ambientale 5 anni";#N/A,#N/A,TRUE,"Adeg. tecnico 5 anni"}</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2" l="1"/>
  <c r="H299" i="2" a="1"/>
  <c r="H299" i="2" s="1"/>
  <c r="J296" i="2"/>
  <c r="K296" i="2"/>
  <c r="L296" i="2"/>
  <c r="M296" i="2"/>
  <c r="N296" i="2"/>
  <c r="O296" i="2"/>
  <c r="P296" i="2"/>
  <c r="Q296" i="2"/>
  <c r="R296" i="2"/>
  <c r="S296" i="2"/>
  <c r="T296" i="2"/>
  <c r="U296" i="2"/>
  <c r="V296" i="2"/>
  <c r="W296" i="2"/>
  <c r="X296" i="2"/>
  <c r="Y296" i="2"/>
  <c r="Z296" i="2"/>
  <c r="AA296" i="2"/>
  <c r="AB296" i="2"/>
  <c r="AC296" i="2"/>
  <c r="AD296" i="2"/>
  <c r="AE296" i="2"/>
  <c r="AF296" i="2"/>
  <c r="AG296" i="2"/>
  <c r="I296" i="2"/>
  <c r="I285" i="2"/>
  <c r="I284" i="2"/>
  <c r="J285" i="2"/>
  <c r="J284" i="2"/>
  <c r="K285" i="2"/>
  <c r="K284" i="2"/>
  <c r="H304" i="2" l="1" a="1"/>
  <c r="H304" i="2" s="1"/>
  <c r="H326" i="18" a="1"/>
  <c r="H326" i="18" s="1"/>
  <c r="H303" i="2" a="1"/>
  <c r="H303" i="2" s="1"/>
  <c r="H325" i="18" a="1"/>
  <c r="H325" i="18" s="1"/>
  <c r="H302" i="2"/>
  <c r="H301" i="2" a="1"/>
  <c r="H301" i="2" s="1"/>
  <c r="H323" i="18" a="1"/>
  <c r="H323" i="18" s="1"/>
  <c r="H300" i="2" a="1"/>
  <c r="H300" i="2" s="1"/>
  <c r="H322" i="18" a="1"/>
  <c r="H322" i="18" s="1"/>
  <c r="H321" i="18" a="1"/>
  <c r="H321" i="18" s="1"/>
  <c r="H298" i="2" a="1"/>
  <c r="H298" i="2" s="1"/>
  <c r="H320" i="18" a="1"/>
  <c r="H320" i="18" s="1"/>
  <c r="B43" i="2" l="1"/>
  <c r="A43" i="2" s="1"/>
  <c r="I51" i="2"/>
  <c r="B31" i="2"/>
  <c r="A31" i="2" s="1"/>
  <c r="I48" i="18"/>
  <c r="H324" i="18"/>
  <c r="J319" i="18"/>
  <c r="K319" i="18"/>
  <c r="L319" i="18"/>
  <c r="M319" i="18"/>
  <c r="N319" i="18"/>
  <c r="O319" i="18"/>
  <c r="P319" i="18"/>
  <c r="Q319" i="18"/>
  <c r="R319" i="18"/>
  <c r="S319" i="18"/>
  <c r="T319" i="18"/>
  <c r="U319" i="18"/>
  <c r="V319" i="18"/>
  <c r="W319" i="18"/>
  <c r="X319" i="18"/>
  <c r="Y319" i="18"/>
  <c r="Z319" i="18"/>
  <c r="AA319" i="18"/>
  <c r="AB319" i="18"/>
  <c r="AC319" i="18"/>
  <c r="AD319" i="18"/>
  <c r="AE319" i="18"/>
  <c r="AF319" i="18"/>
  <c r="AG319" i="18"/>
  <c r="I319" i="18"/>
  <c r="H30" i="18" l="1"/>
  <c r="B29" i="18"/>
  <c r="A29" i="18" s="1"/>
  <c r="J45" i="14"/>
  <c r="J46" i="14" s="1"/>
  <c r="K45" i="14" s="1"/>
  <c r="K46" i="14" s="1"/>
  <c r="L45" i="14" s="1"/>
  <c r="L46" i="14" s="1"/>
  <c r="M45" i="14" s="1"/>
  <c r="M46" i="14" s="1"/>
  <c r="N45" i="14" s="1"/>
  <c r="N46" i="14" s="1"/>
  <c r="O45" i="14" s="1"/>
  <c r="O46" i="14" s="1"/>
  <c r="P45" i="14" s="1"/>
  <c r="P46" i="14" s="1"/>
  <c r="Q45" i="14" s="1"/>
  <c r="Q46" i="14" s="1"/>
  <c r="R45" i="14" s="1"/>
  <c r="R46" i="14" s="1"/>
  <c r="S45" i="14" s="1"/>
  <c r="S46" i="14" s="1"/>
  <c r="T45" i="14" s="1"/>
  <c r="T46" i="14" s="1"/>
  <c r="U45" i="14" s="1"/>
  <c r="U46" i="14" s="1"/>
  <c r="V45" i="14" s="1"/>
  <c r="V46" i="14" s="1"/>
  <c r="W45" i="14" s="1"/>
  <c r="W46" i="14" s="1"/>
  <c r="X45" i="14" s="1"/>
  <c r="X46" i="14" s="1"/>
  <c r="Y45" i="14" s="1"/>
  <c r="Y46" i="14" s="1"/>
  <c r="Z45" i="14" s="1"/>
  <c r="Z46" i="14" s="1"/>
  <c r="AA45" i="14" s="1"/>
  <c r="AA46" i="14" s="1"/>
  <c r="AB45" i="14" s="1"/>
  <c r="AB46" i="14" s="1"/>
  <c r="AC45" i="14" s="1"/>
  <c r="AC46" i="14" s="1"/>
  <c r="H55" i="18"/>
  <c r="H65" i="18"/>
  <c r="H64" i="18"/>
  <c r="H63" i="18"/>
  <c r="H59" i="18"/>
  <c r="H58" i="18"/>
  <c r="H57" i="18"/>
  <c r="H66" i="18" l="1"/>
  <c r="H67" i="18"/>
  <c r="H61" i="18"/>
  <c r="H60" i="18"/>
  <c r="H310" i="18" a="1"/>
  <c r="H310" i="18" l="1"/>
  <c r="H288" i="2" s="1"/>
  <c r="H293" i="2"/>
  <c r="H289" i="2"/>
  <c r="H290" i="2"/>
  <c r="H291" i="2"/>
  <c r="H292" i="2"/>
  <c r="H69" i="18"/>
  <c r="I69" i="18" s="1"/>
  <c r="H68" i="18"/>
  <c r="I68" i="18" s="1"/>
  <c r="I3" i="18" l="1"/>
  <c r="I3" i="2"/>
  <c r="B24" i="18"/>
  <c r="A24" i="18" s="1"/>
  <c r="B22" i="18"/>
  <c r="A22" i="18" s="1"/>
  <c r="B23" i="18"/>
  <c r="A23" i="18" s="1"/>
  <c r="B21" i="18"/>
  <c r="A21" i="18" s="1"/>
  <c r="B24" i="2"/>
  <c r="A24" i="2" s="1"/>
  <c r="H368" i="18"/>
  <c r="I325" i="18"/>
  <c r="I324" i="18"/>
  <c r="J324" i="18" s="1"/>
  <c r="K324" i="18" s="1"/>
  <c r="L324" i="18" s="1"/>
  <c r="M324" i="18" s="1"/>
  <c r="N324" i="18" s="1"/>
  <c r="O324" i="18" s="1"/>
  <c r="P324" i="18" s="1"/>
  <c r="Q324" i="18" s="1"/>
  <c r="R324" i="18" s="1"/>
  <c r="S324" i="18" s="1"/>
  <c r="T324" i="18" s="1"/>
  <c r="U324" i="18" s="1"/>
  <c r="V324" i="18" s="1"/>
  <c r="W324" i="18" s="1"/>
  <c r="X324" i="18" s="1"/>
  <c r="Y324" i="18" s="1"/>
  <c r="Z324" i="18" s="1"/>
  <c r="AA324" i="18" s="1"/>
  <c r="AB324" i="18" s="1"/>
  <c r="AC324" i="18" s="1"/>
  <c r="AD324" i="18" s="1"/>
  <c r="AE324" i="18" s="1"/>
  <c r="AF324" i="18" s="1"/>
  <c r="AG324" i="18" s="1"/>
  <c r="I321" i="18"/>
  <c r="J321" i="18" s="1"/>
  <c r="K321" i="18" s="1"/>
  <c r="L321" i="18" s="1"/>
  <c r="M321" i="18" s="1"/>
  <c r="N321" i="18" s="1"/>
  <c r="O321" i="18" s="1"/>
  <c r="P321" i="18" s="1"/>
  <c r="Q321" i="18" s="1"/>
  <c r="R321" i="18" s="1"/>
  <c r="S321" i="18" s="1"/>
  <c r="T321" i="18" s="1"/>
  <c r="U321" i="18" s="1"/>
  <c r="V321" i="18" s="1"/>
  <c r="W321" i="18" s="1"/>
  <c r="X321" i="18" s="1"/>
  <c r="Y321" i="18" s="1"/>
  <c r="Z321" i="18" s="1"/>
  <c r="AA321" i="18" s="1"/>
  <c r="AB321" i="18" s="1"/>
  <c r="AC321" i="18" s="1"/>
  <c r="AD321" i="18" s="1"/>
  <c r="AE321" i="18" s="1"/>
  <c r="AF321" i="18" s="1"/>
  <c r="AG321" i="18" s="1"/>
  <c r="AG318" i="18"/>
  <c r="AF318" i="18"/>
  <c r="AE318" i="18"/>
  <c r="AD318" i="18"/>
  <c r="AC318" i="18"/>
  <c r="AB318" i="18"/>
  <c r="AA318" i="18"/>
  <c r="Z318" i="18"/>
  <c r="Y318" i="18"/>
  <c r="X318" i="18"/>
  <c r="W318" i="18"/>
  <c r="V318" i="18"/>
  <c r="U318" i="18"/>
  <c r="T318" i="18"/>
  <c r="S318" i="18"/>
  <c r="R318" i="18"/>
  <c r="Q318" i="18"/>
  <c r="P318" i="18"/>
  <c r="O318" i="18"/>
  <c r="N318" i="18"/>
  <c r="M318" i="18"/>
  <c r="L318" i="18"/>
  <c r="K318" i="18"/>
  <c r="J318" i="18"/>
  <c r="I318" i="18"/>
  <c r="AG317" i="18"/>
  <c r="AF317" i="18"/>
  <c r="AE317" i="18"/>
  <c r="AD317" i="18"/>
  <c r="AC317" i="18"/>
  <c r="AB317" i="18"/>
  <c r="AA317" i="18"/>
  <c r="Z317" i="18"/>
  <c r="Y317" i="18"/>
  <c r="X317" i="18"/>
  <c r="W317" i="18"/>
  <c r="V317" i="18"/>
  <c r="U317" i="18"/>
  <c r="T317" i="18"/>
  <c r="S317" i="18"/>
  <c r="R317" i="18"/>
  <c r="Q317" i="18"/>
  <c r="P317" i="18"/>
  <c r="O317" i="18"/>
  <c r="N317" i="18"/>
  <c r="M317" i="18"/>
  <c r="L317" i="18"/>
  <c r="K317" i="18"/>
  <c r="J317" i="18"/>
  <c r="I317" i="18"/>
  <c r="I315" i="18"/>
  <c r="J315" i="18" s="1"/>
  <c r="K315" i="18" s="1"/>
  <c r="L315" i="18" s="1"/>
  <c r="M315" i="18" s="1"/>
  <c r="N315" i="18" s="1"/>
  <c r="O315" i="18" s="1"/>
  <c r="P315" i="18" s="1"/>
  <c r="Q315" i="18" s="1"/>
  <c r="R315" i="18" s="1"/>
  <c r="S315" i="18" s="1"/>
  <c r="T315" i="18" s="1"/>
  <c r="U315" i="18" s="1"/>
  <c r="V315" i="18" s="1"/>
  <c r="W315" i="18" s="1"/>
  <c r="X315" i="18" s="1"/>
  <c r="Y315" i="18" s="1"/>
  <c r="Z315" i="18" s="1"/>
  <c r="AA315" i="18" s="1"/>
  <c r="AB315" i="18" s="1"/>
  <c r="AC315" i="18" s="1"/>
  <c r="AD315" i="18" s="1"/>
  <c r="AE315" i="18" s="1"/>
  <c r="AF315" i="18" s="1"/>
  <c r="AG315" i="18" s="1"/>
  <c r="I314" i="18"/>
  <c r="J314" i="18" s="1"/>
  <c r="K314" i="18" s="1"/>
  <c r="L314" i="18" s="1"/>
  <c r="M314" i="18" s="1"/>
  <c r="N314" i="18" s="1"/>
  <c r="O314" i="18" s="1"/>
  <c r="P314" i="18" s="1"/>
  <c r="Q314" i="18" s="1"/>
  <c r="R314" i="18" s="1"/>
  <c r="S314" i="18" s="1"/>
  <c r="T314" i="18" s="1"/>
  <c r="U314" i="18" s="1"/>
  <c r="V314" i="18" s="1"/>
  <c r="W314" i="18" s="1"/>
  <c r="X314" i="18" s="1"/>
  <c r="Y314" i="18" s="1"/>
  <c r="Z314" i="18" s="1"/>
  <c r="AA314" i="18" s="1"/>
  <c r="AB314" i="18" s="1"/>
  <c r="AC314" i="18" s="1"/>
  <c r="AD314" i="18" s="1"/>
  <c r="AE314" i="18" s="1"/>
  <c r="AF314" i="18" s="1"/>
  <c r="AG314" i="18" s="1"/>
  <c r="I313" i="18"/>
  <c r="J313" i="18" s="1"/>
  <c r="K313" i="18" s="1"/>
  <c r="L313" i="18" s="1"/>
  <c r="M313" i="18" s="1"/>
  <c r="N313" i="18" s="1"/>
  <c r="O313" i="18" s="1"/>
  <c r="P313" i="18" s="1"/>
  <c r="Q313" i="18" s="1"/>
  <c r="R313" i="18" s="1"/>
  <c r="S313" i="18" s="1"/>
  <c r="T313" i="18" s="1"/>
  <c r="U313" i="18" s="1"/>
  <c r="V313" i="18" s="1"/>
  <c r="W313" i="18" s="1"/>
  <c r="X313" i="18" s="1"/>
  <c r="Y313" i="18" s="1"/>
  <c r="Z313" i="18" s="1"/>
  <c r="AA313" i="18" s="1"/>
  <c r="AB313" i="18" s="1"/>
  <c r="AC313" i="18" s="1"/>
  <c r="AD313" i="18" s="1"/>
  <c r="AE313" i="18" s="1"/>
  <c r="AF313" i="18" s="1"/>
  <c r="AG313" i="18" s="1"/>
  <c r="I312" i="18"/>
  <c r="I311" i="18"/>
  <c r="J311" i="18" s="1"/>
  <c r="I310" i="18"/>
  <c r="J310" i="18" s="1"/>
  <c r="K310" i="18" s="1"/>
  <c r="L310" i="18" s="1"/>
  <c r="AG308" i="18"/>
  <c r="AF308" i="18"/>
  <c r="AE308" i="18"/>
  <c r="AD308" i="18"/>
  <c r="AC308" i="18"/>
  <c r="AB308" i="18"/>
  <c r="AA308" i="18"/>
  <c r="Z308" i="18"/>
  <c r="Y308" i="18"/>
  <c r="X308" i="18"/>
  <c r="W308" i="18"/>
  <c r="V308" i="18"/>
  <c r="U308" i="18"/>
  <c r="T308" i="18"/>
  <c r="S308" i="18"/>
  <c r="R308" i="18"/>
  <c r="Q308" i="18"/>
  <c r="P308" i="18"/>
  <c r="O308" i="18"/>
  <c r="N308" i="18"/>
  <c r="M308" i="18"/>
  <c r="L308" i="18"/>
  <c r="K308" i="18"/>
  <c r="J308" i="18"/>
  <c r="I308" i="18"/>
  <c r="A307" i="18"/>
  <c r="A306" i="18"/>
  <c r="A297" i="18"/>
  <c r="A296" i="18"/>
  <c r="B283" i="18"/>
  <c r="A283" i="18" s="1"/>
  <c r="I278" i="18"/>
  <c r="AG270" i="18"/>
  <c r="AF270" i="18"/>
  <c r="AE270" i="18"/>
  <c r="AD270" i="18"/>
  <c r="AC270" i="18"/>
  <c r="AB270" i="18"/>
  <c r="AA270" i="18"/>
  <c r="Z270" i="18"/>
  <c r="Y270" i="18"/>
  <c r="X270" i="18"/>
  <c r="W270" i="18"/>
  <c r="V270" i="18"/>
  <c r="U270" i="18"/>
  <c r="T270" i="18"/>
  <c r="S270" i="18"/>
  <c r="R270" i="18"/>
  <c r="Q270" i="18"/>
  <c r="P270" i="18"/>
  <c r="O270" i="18"/>
  <c r="N270" i="18"/>
  <c r="M270" i="18"/>
  <c r="L270" i="18"/>
  <c r="K270" i="18"/>
  <c r="J270" i="18"/>
  <c r="I270" i="18"/>
  <c r="F270" i="18"/>
  <c r="AG269" i="18"/>
  <c r="AG289" i="18" s="1"/>
  <c r="AF269" i="18"/>
  <c r="AF289" i="18" s="1"/>
  <c r="AE269" i="18"/>
  <c r="AE289" i="18" s="1"/>
  <c r="AD269" i="18"/>
  <c r="AD289" i="18" s="1"/>
  <c r="AC269" i="18"/>
  <c r="AC289" i="18" s="1"/>
  <c r="AB269" i="18"/>
  <c r="AB289" i="18" s="1"/>
  <c r="AA269" i="18"/>
  <c r="AA289" i="18" s="1"/>
  <c r="Z269" i="18"/>
  <c r="Z289" i="18" s="1"/>
  <c r="Y269" i="18"/>
  <c r="Y289" i="18" s="1"/>
  <c r="X269" i="18"/>
  <c r="X289" i="18" s="1"/>
  <c r="W269" i="18"/>
  <c r="W289" i="18" s="1"/>
  <c r="V269" i="18"/>
  <c r="V289" i="18" s="1"/>
  <c r="U269" i="18"/>
  <c r="U289" i="18" s="1"/>
  <c r="T269" i="18"/>
  <c r="T289" i="18" s="1"/>
  <c r="S269" i="18"/>
  <c r="S289" i="18" s="1"/>
  <c r="R269" i="18"/>
  <c r="R289" i="18" s="1"/>
  <c r="Q269" i="18"/>
  <c r="Q289" i="18" s="1"/>
  <c r="P269" i="18"/>
  <c r="P289" i="18" s="1"/>
  <c r="O269" i="18"/>
  <c r="O289" i="18" s="1"/>
  <c r="N269" i="18"/>
  <c r="N289" i="18" s="1"/>
  <c r="M269" i="18"/>
  <c r="M289" i="18" s="1"/>
  <c r="L269" i="18"/>
  <c r="L289" i="18" s="1"/>
  <c r="K269" i="18"/>
  <c r="K289" i="18" s="1"/>
  <c r="J269" i="18"/>
  <c r="J289" i="18" s="1"/>
  <c r="I269" i="18"/>
  <c r="I289" i="18" s="1"/>
  <c r="AG268" i="18"/>
  <c r="AG288" i="18" s="1"/>
  <c r="AF268" i="18"/>
  <c r="AF288" i="18" s="1"/>
  <c r="AE268" i="18"/>
  <c r="AE288" i="18" s="1"/>
  <c r="AD268" i="18"/>
  <c r="AD288" i="18" s="1"/>
  <c r="AC268" i="18"/>
  <c r="AC288" i="18" s="1"/>
  <c r="AB268" i="18"/>
  <c r="AB288" i="18" s="1"/>
  <c r="AA268" i="18"/>
  <c r="AA288" i="18" s="1"/>
  <c r="Z268" i="18"/>
  <c r="Z288" i="18" s="1"/>
  <c r="Y268" i="18"/>
  <c r="Y288" i="18" s="1"/>
  <c r="X268" i="18"/>
  <c r="X288" i="18" s="1"/>
  <c r="W268" i="18"/>
  <c r="W288" i="18" s="1"/>
  <c r="V268" i="18"/>
  <c r="V288" i="18" s="1"/>
  <c r="U268" i="18"/>
  <c r="U288" i="18" s="1"/>
  <c r="T268" i="18"/>
  <c r="T288" i="18" s="1"/>
  <c r="S268" i="18"/>
  <c r="S288" i="18" s="1"/>
  <c r="R268" i="18"/>
  <c r="R288" i="18" s="1"/>
  <c r="Q268" i="18"/>
  <c r="Q288" i="18" s="1"/>
  <c r="P268" i="18"/>
  <c r="P288" i="18" s="1"/>
  <c r="O268" i="18"/>
  <c r="O288" i="18" s="1"/>
  <c r="N268" i="18"/>
  <c r="N288" i="18" s="1"/>
  <c r="M268" i="18"/>
  <c r="M288" i="18" s="1"/>
  <c r="L268" i="18"/>
  <c r="L288" i="18" s="1"/>
  <c r="K268" i="18"/>
  <c r="K288" i="18" s="1"/>
  <c r="J268" i="18"/>
  <c r="J288" i="18" s="1"/>
  <c r="I268" i="18"/>
  <c r="I288" i="18" s="1"/>
  <c r="B245" i="18"/>
  <c r="A245" i="18" s="1"/>
  <c r="AG237" i="18"/>
  <c r="AG241" i="18" s="1"/>
  <c r="AF237" i="18"/>
  <c r="AF241" i="18" s="1"/>
  <c r="AE237" i="18"/>
  <c r="AE241" i="18" s="1"/>
  <c r="AD237" i="18"/>
  <c r="AD241" i="18" s="1"/>
  <c r="AC237" i="18"/>
  <c r="AC241" i="18" s="1"/>
  <c r="AB237" i="18"/>
  <c r="AB241" i="18" s="1"/>
  <c r="AA237" i="18"/>
  <c r="AA241" i="18" s="1"/>
  <c r="Z237" i="18"/>
  <c r="Z241" i="18" s="1"/>
  <c r="Y237" i="18"/>
  <c r="Y241" i="18" s="1"/>
  <c r="X237" i="18"/>
  <c r="X241" i="18" s="1"/>
  <c r="W237" i="18"/>
  <c r="W241" i="18" s="1"/>
  <c r="V237" i="18"/>
  <c r="V241" i="18" s="1"/>
  <c r="U237" i="18"/>
  <c r="U241" i="18" s="1"/>
  <c r="T237" i="18"/>
  <c r="T241" i="18" s="1"/>
  <c r="S237" i="18"/>
  <c r="S241" i="18" s="1"/>
  <c r="R237" i="18"/>
  <c r="Q237" i="18"/>
  <c r="Q241" i="18" s="1"/>
  <c r="P237" i="18"/>
  <c r="P241" i="18" s="1"/>
  <c r="O237" i="18"/>
  <c r="O241" i="18" s="1"/>
  <c r="N237" i="18"/>
  <c r="N241" i="18" s="1"/>
  <c r="M237" i="18"/>
  <c r="M241" i="18" s="1"/>
  <c r="L237" i="18"/>
  <c r="L241" i="18" s="1"/>
  <c r="K237" i="18"/>
  <c r="K241" i="18" s="1"/>
  <c r="J237" i="18"/>
  <c r="J241" i="18" s="1"/>
  <c r="I237" i="18"/>
  <c r="I241" i="18" s="1"/>
  <c r="AG236" i="18"/>
  <c r="AF236" i="18"/>
  <c r="AE236" i="18"/>
  <c r="AD236" i="18"/>
  <c r="AC236" i="18"/>
  <c r="AB236" i="18"/>
  <c r="AA236" i="18"/>
  <c r="Z236" i="18"/>
  <c r="Y236" i="18"/>
  <c r="X236" i="18"/>
  <c r="W236" i="18"/>
  <c r="V236" i="18"/>
  <c r="U236" i="18"/>
  <c r="T236" i="18"/>
  <c r="S236" i="18"/>
  <c r="R236" i="18"/>
  <c r="Q236" i="18"/>
  <c r="P236" i="18"/>
  <c r="O236" i="18"/>
  <c r="N236" i="18"/>
  <c r="M236" i="18"/>
  <c r="L236" i="18"/>
  <c r="K236" i="18"/>
  <c r="J236" i="18"/>
  <c r="I236" i="18"/>
  <c r="I223" i="18"/>
  <c r="B214" i="18"/>
  <c r="A214" i="18" s="1"/>
  <c r="H213" i="18"/>
  <c r="AG176" i="18"/>
  <c r="AF176" i="18"/>
  <c r="AE176" i="18"/>
  <c r="AD176" i="18"/>
  <c r="AC176" i="18"/>
  <c r="AB176" i="18"/>
  <c r="AA176" i="18"/>
  <c r="Z176" i="18"/>
  <c r="Y176" i="18"/>
  <c r="X176" i="18"/>
  <c r="W176" i="18"/>
  <c r="V176" i="18"/>
  <c r="U176" i="18"/>
  <c r="T176" i="18"/>
  <c r="S176" i="18"/>
  <c r="R176" i="18"/>
  <c r="Q176" i="18"/>
  <c r="P176" i="18"/>
  <c r="O176" i="18"/>
  <c r="N176" i="18"/>
  <c r="M176" i="18"/>
  <c r="L176" i="18"/>
  <c r="K176" i="18"/>
  <c r="J176" i="18"/>
  <c r="I176" i="18"/>
  <c r="AG175" i="18"/>
  <c r="AF175" i="18"/>
  <c r="AE175" i="18"/>
  <c r="AD175" i="18"/>
  <c r="AC175" i="18"/>
  <c r="AB175" i="18"/>
  <c r="AA175" i="18"/>
  <c r="Z175" i="18"/>
  <c r="Y175" i="18"/>
  <c r="X175" i="18"/>
  <c r="W175" i="18"/>
  <c r="V175" i="18"/>
  <c r="U175" i="18"/>
  <c r="T175" i="18"/>
  <c r="S175" i="18"/>
  <c r="R175" i="18"/>
  <c r="Q175" i="18"/>
  <c r="P175" i="18"/>
  <c r="O175" i="18"/>
  <c r="N175" i="18"/>
  <c r="M175" i="18"/>
  <c r="L175" i="18"/>
  <c r="K175" i="18"/>
  <c r="J175" i="18"/>
  <c r="I175" i="18"/>
  <c r="A36" i="18"/>
  <c r="A35" i="18"/>
  <c r="A34" i="18"/>
  <c r="A33" i="18"/>
  <c r="A32" i="18"/>
  <c r="B30" i="18"/>
  <c r="A30" i="18" s="1"/>
  <c r="B28" i="18"/>
  <c r="A28" i="18" s="1"/>
  <c r="B27" i="18"/>
  <c r="A27" i="18" s="1"/>
  <c r="B26" i="18"/>
  <c r="A26" i="18" s="1"/>
  <c r="B25" i="18"/>
  <c r="A25" i="18" s="1"/>
  <c r="B20" i="18"/>
  <c r="A20" i="18" s="1"/>
  <c r="G4" i="18"/>
  <c r="G6" i="18" s="1"/>
  <c r="B50" i="8"/>
  <c r="A50" i="8" s="1"/>
  <c r="B51" i="8"/>
  <c r="A51" i="8" s="1"/>
  <c r="B52" i="8"/>
  <c r="A52" i="8" s="1"/>
  <c r="B53" i="8"/>
  <c r="A53" i="8" s="1"/>
  <c r="B54" i="8"/>
  <c r="A54" i="8" s="1"/>
  <c r="B55" i="8"/>
  <c r="A55" i="8" s="1"/>
  <c r="B56" i="8"/>
  <c r="A56" i="8" s="1"/>
  <c r="B57" i="8"/>
  <c r="A57" i="8" s="1"/>
  <c r="B58" i="8"/>
  <c r="A58" i="8" s="1"/>
  <c r="B59" i="8"/>
  <c r="A59" i="8" s="1"/>
  <c r="B60" i="8"/>
  <c r="A60" i="8" s="1"/>
  <c r="B61" i="8"/>
  <c r="A61" i="8" s="1"/>
  <c r="B62" i="8"/>
  <c r="A62" i="8" s="1"/>
  <c r="B63" i="8"/>
  <c r="A63" i="8" s="1"/>
  <c r="B64" i="8"/>
  <c r="A64" i="8" s="1"/>
  <c r="B65" i="8"/>
  <c r="A65" i="8" s="1"/>
  <c r="B66" i="8"/>
  <c r="A66" i="8" s="1"/>
  <c r="B67" i="8"/>
  <c r="A67" i="8" s="1"/>
  <c r="B68" i="8"/>
  <c r="A68" i="8" s="1"/>
  <c r="B69" i="8"/>
  <c r="A69" i="8" s="1"/>
  <c r="B70" i="8"/>
  <c r="A70" i="8" s="1"/>
  <c r="B71" i="8"/>
  <c r="A71" i="8" s="1"/>
  <c r="B72" i="8"/>
  <c r="A72" i="8" s="1"/>
  <c r="B73" i="8"/>
  <c r="A73" i="8" s="1"/>
  <c r="B74" i="8"/>
  <c r="A74" i="8" s="1"/>
  <c r="B75" i="8"/>
  <c r="A75" i="8" s="1"/>
  <c r="B76" i="8"/>
  <c r="A76" i="8" s="1"/>
  <c r="B77" i="8"/>
  <c r="A77" i="8" s="1"/>
  <c r="B78" i="8"/>
  <c r="A78" i="8" s="1"/>
  <c r="B79" i="8"/>
  <c r="A79" i="8" s="1"/>
  <c r="B80" i="8"/>
  <c r="A80" i="8" s="1"/>
  <c r="B81" i="8"/>
  <c r="A81" i="8" s="1"/>
  <c r="B82" i="8"/>
  <c r="A82" i="8" s="1"/>
  <c r="B49" i="8"/>
  <c r="A49" i="8" s="1"/>
  <c r="B26" i="4"/>
  <c r="A26" i="4" s="1"/>
  <c r="B27" i="4"/>
  <c r="A27" i="4" s="1"/>
  <c r="B28" i="4"/>
  <c r="A28" i="4" s="1"/>
  <c r="B29" i="4"/>
  <c r="A29" i="4" s="1"/>
  <c r="B30" i="4"/>
  <c r="A30" i="4" s="1"/>
  <c r="B31" i="4"/>
  <c r="A31" i="4" s="1"/>
  <c r="B32" i="4"/>
  <c r="A32" i="4" s="1"/>
  <c r="I41" i="18" l="1"/>
  <c r="I42" i="18"/>
  <c r="I328" i="18" s="1"/>
  <c r="I329" i="18" s="1"/>
  <c r="J238" i="18"/>
  <c r="P238" i="18"/>
  <c r="AB238" i="18"/>
  <c r="V238" i="18"/>
  <c r="O238" i="18"/>
  <c r="AA238" i="18"/>
  <c r="U238" i="18"/>
  <c r="Q238" i="18"/>
  <c r="R238" i="18"/>
  <c r="AC238" i="18"/>
  <c r="I333" i="18"/>
  <c r="I337" i="18" s="1"/>
  <c r="R241" i="18"/>
  <c r="H241" i="18" s="1"/>
  <c r="AD238" i="18"/>
  <c r="L238" i="18"/>
  <c r="X238" i="18"/>
  <c r="W238" i="18"/>
  <c r="I244" i="18"/>
  <c r="J244" i="18" s="1"/>
  <c r="I238" i="18"/>
  <c r="AG238" i="18"/>
  <c r="K238" i="18"/>
  <c r="M238" i="18"/>
  <c r="Y238" i="18"/>
  <c r="I332" i="18"/>
  <c r="I4" i="18"/>
  <c r="S238" i="18"/>
  <c r="AE238" i="18"/>
  <c r="T238" i="18"/>
  <c r="N238" i="18"/>
  <c r="Z238" i="18"/>
  <c r="J332" i="18"/>
  <c r="K311" i="18"/>
  <c r="AF238" i="18"/>
  <c r="K331" i="18"/>
  <c r="J331" i="18"/>
  <c r="M310" i="18"/>
  <c r="L331" i="18"/>
  <c r="J312" i="18"/>
  <c r="J325" i="18"/>
  <c r="I331" i="18"/>
  <c r="C12" i="16"/>
  <c r="G6" i="16"/>
  <c r="F6" i="16"/>
  <c r="E6" i="16"/>
  <c r="G5" i="16"/>
  <c r="F5" i="16"/>
  <c r="E5" i="16"/>
  <c r="G4" i="16"/>
  <c r="F4" i="16"/>
  <c r="E4" i="16"/>
  <c r="I172" i="11"/>
  <c r="I221" i="11"/>
  <c r="H274" i="11"/>
  <c r="H273" i="11"/>
  <c r="H272" i="11"/>
  <c r="H271" i="11"/>
  <c r="H270" i="11"/>
  <c r="H267" i="11"/>
  <c r="H262" i="11"/>
  <c r="H260" i="11"/>
  <c r="H258" i="11"/>
  <c r="H256" i="11"/>
  <c r="H254" i="11"/>
  <c r="H252" i="11"/>
  <c r="H251" i="11"/>
  <c r="H250" i="11"/>
  <c r="H249" i="11"/>
  <c r="H247" i="11"/>
  <c r="H245" i="11"/>
  <c r="H244" i="11"/>
  <c r="H243" i="11"/>
  <c r="H242" i="11"/>
  <c r="H239" i="11"/>
  <c r="H238" i="11"/>
  <c r="H237" i="11"/>
  <c r="H236" i="11"/>
  <c r="H233" i="11"/>
  <c r="I123" i="11"/>
  <c r="I74" i="11"/>
  <c r="I8" i="18" l="1"/>
  <c r="I7" i="18"/>
  <c r="I246" i="18"/>
  <c r="M331" i="18"/>
  <c r="N310" i="18"/>
  <c r="K244" i="18"/>
  <c r="J246" i="18"/>
  <c r="K312" i="18"/>
  <c r="J333" i="18"/>
  <c r="J337" i="18" s="1"/>
  <c r="K332" i="18"/>
  <c r="L311" i="18"/>
  <c r="I5" i="18"/>
  <c r="I9" i="18"/>
  <c r="J3" i="18"/>
  <c r="K325" i="18"/>
  <c r="B20" i="2"/>
  <c r="H369" i="18" l="1"/>
  <c r="I370" i="18" s="1"/>
  <c r="I374" i="18" s="1"/>
  <c r="J41" i="18"/>
  <c r="J48" i="18" s="1"/>
  <c r="J42" i="18"/>
  <c r="J328" i="18" s="1"/>
  <c r="J329" i="18" s="1"/>
  <c r="I46" i="18"/>
  <c r="I70" i="18" s="1"/>
  <c r="M311" i="18"/>
  <c r="L332" i="18"/>
  <c r="K246" i="18"/>
  <c r="L244" i="18"/>
  <c r="J4" i="18"/>
  <c r="I376" i="18"/>
  <c r="I373" i="18"/>
  <c r="L312" i="18"/>
  <c r="K333" i="18"/>
  <c r="K337" i="18" s="1"/>
  <c r="L325" i="18"/>
  <c r="N331" i="18"/>
  <c r="O310" i="18"/>
  <c r="I363" i="18"/>
  <c r="I365" i="18" s="1"/>
  <c r="I135" i="18"/>
  <c r="I372" i="18" s="1"/>
  <c r="I146" i="18"/>
  <c r="I193" i="18"/>
  <c r="I173" i="18"/>
  <c r="I162" i="18"/>
  <c r="I207" i="18"/>
  <c r="I185" i="18"/>
  <c r="I198" i="18"/>
  <c r="I102" i="18"/>
  <c r="I95" i="18"/>
  <c r="I151" i="18"/>
  <c r="I77" i="18"/>
  <c r="I233" i="18" s="1"/>
  <c r="I38" i="18"/>
  <c r="I154" i="2"/>
  <c r="I153" i="2"/>
  <c r="J53" i="2"/>
  <c r="J154" i="2"/>
  <c r="K154" i="2"/>
  <c r="L154" i="2"/>
  <c r="M154" i="2"/>
  <c r="N154" i="2"/>
  <c r="O154" i="2"/>
  <c r="P154" i="2"/>
  <c r="Q154" i="2"/>
  <c r="R154" i="2"/>
  <c r="S154" i="2"/>
  <c r="T154" i="2"/>
  <c r="U154" i="2"/>
  <c r="V154" i="2"/>
  <c r="W154" i="2"/>
  <c r="X154" i="2"/>
  <c r="Y154" i="2"/>
  <c r="Z154" i="2"/>
  <c r="AA154" i="2"/>
  <c r="AB154" i="2"/>
  <c r="AC154" i="2"/>
  <c r="AD154" i="2"/>
  <c r="AE154" i="2"/>
  <c r="AF154" i="2"/>
  <c r="AG154" i="2"/>
  <c r="J153" i="2"/>
  <c r="K153" i="2"/>
  <c r="L153" i="2"/>
  <c r="M153" i="2"/>
  <c r="N153" i="2"/>
  <c r="O153" i="2"/>
  <c r="P153" i="2"/>
  <c r="Q153" i="2"/>
  <c r="R153" i="2"/>
  <c r="S153" i="2"/>
  <c r="T153" i="2"/>
  <c r="U153" i="2"/>
  <c r="V153" i="2"/>
  <c r="W153" i="2"/>
  <c r="X153" i="2"/>
  <c r="Y153" i="2"/>
  <c r="Z153" i="2"/>
  <c r="AA153" i="2"/>
  <c r="AB153" i="2"/>
  <c r="AC153" i="2"/>
  <c r="AD153" i="2"/>
  <c r="AE153" i="2"/>
  <c r="AF153" i="2"/>
  <c r="AG153" i="2"/>
  <c r="I72" i="18" l="1"/>
  <c r="I71" i="18"/>
  <c r="K53" i="2"/>
  <c r="L53" i="2" s="1"/>
  <c r="M53" i="2" s="1"/>
  <c r="N53" i="2" s="1"/>
  <c r="O53" i="2" s="1"/>
  <c r="P53" i="2" s="1"/>
  <c r="Q53" i="2" s="1"/>
  <c r="R53" i="2" s="1"/>
  <c r="S53" i="2" s="1"/>
  <c r="T53" i="2" s="1"/>
  <c r="U53" i="2" s="1"/>
  <c r="V53" i="2" s="1"/>
  <c r="W53" i="2" s="1"/>
  <c r="X53" i="2" s="1"/>
  <c r="Y53" i="2" s="1"/>
  <c r="Z53" i="2" s="1"/>
  <c r="AA53" i="2" s="1"/>
  <c r="AB53" i="2" s="1"/>
  <c r="AC53" i="2" s="1"/>
  <c r="AD53" i="2" s="1"/>
  <c r="AE53" i="2" s="1"/>
  <c r="AF53" i="2" s="1"/>
  <c r="AG53" i="2" s="1"/>
  <c r="J51" i="2"/>
  <c r="J68" i="18"/>
  <c r="J69" i="18"/>
  <c r="J8" i="18"/>
  <c r="J7" i="18"/>
  <c r="I200" i="18"/>
  <c r="M325" i="18"/>
  <c r="L246" i="18"/>
  <c r="M244" i="18"/>
  <c r="K3" i="18"/>
  <c r="J9" i="18"/>
  <c r="J5" i="18"/>
  <c r="J47" i="18" s="1"/>
  <c r="O331" i="18"/>
  <c r="P310" i="18"/>
  <c r="I375" i="18"/>
  <c r="J361" i="18"/>
  <c r="M312" i="18"/>
  <c r="L333" i="18"/>
  <c r="L337" i="18" s="1"/>
  <c r="J370" i="18"/>
  <c r="M332" i="18"/>
  <c r="N311" i="18"/>
  <c r="I357" i="18"/>
  <c r="I299" i="18"/>
  <c r="I248" i="18"/>
  <c r="I209" i="18"/>
  <c r="H347" i="2"/>
  <c r="H346" i="2"/>
  <c r="I4" i="2"/>
  <c r="G4" i="2"/>
  <c r="G6" i="2" s="1"/>
  <c r="K279" i="2"/>
  <c r="K280" i="2"/>
  <c r="K281" i="2"/>
  <c r="I303" i="2"/>
  <c r="J303" i="2" s="1"/>
  <c r="K303" i="2" s="1"/>
  <c r="L303" i="2" s="1"/>
  <c r="M303" i="2" s="1"/>
  <c r="N303" i="2" s="1"/>
  <c r="O303" i="2" s="1"/>
  <c r="P303" i="2" s="1"/>
  <c r="Q303" i="2" s="1"/>
  <c r="R303" i="2" s="1"/>
  <c r="S303" i="2" s="1"/>
  <c r="T303" i="2" s="1"/>
  <c r="U303" i="2" s="1"/>
  <c r="V303" i="2" s="1"/>
  <c r="W303" i="2" s="1"/>
  <c r="X303" i="2" s="1"/>
  <c r="Y303" i="2" s="1"/>
  <c r="Z303" i="2" s="1"/>
  <c r="AA303" i="2" s="1"/>
  <c r="AB303" i="2" s="1"/>
  <c r="AC303" i="2" s="1"/>
  <c r="AD303" i="2" s="1"/>
  <c r="AE303" i="2" s="1"/>
  <c r="AF303" i="2" s="1"/>
  <c r="AG303" i="2" s="1"/>
  <c r="K297" i="2"/>
  <c r="I302" i="2"/>
  <c r="I307" i="2"/>
  <c r="J307" i="2" s="1"/>
  <c r="K307" i="2" s="1"/>
  <c r="L307" i="2" s="1"/>
  <c r="M307" i="2" s="1"/>
  <c r="N307" i="2" s="1"/>
  <c r="O307" i="2" s="1"/>
  <c r="P307" i="2" s="1"/>
  <c r="Q307" i="2" s="1"/>
  <c r="R307" i="2" s="1"/>
  <c r="S307" i="2" s="1"/>
  <c r="T307" i="2" s="1"/>
  <c r="U307" i="2" s="1"/>
  <c r="V307" i="2" s="1"/>
  <c r="W307" i="2" s="1"/>
  <c r="X307" i="2" s="1"/>
  <c r="Y307" i="2" s="1"/>
  <c r="Z307" i="2" s="1"/>
  <c r="AA307" i="2" s="1"/>
  <c r="AB307" i="2" s="1"/>
  <c r="AC307" i="2" s="1"/>
  <c r="AD307" i="2" s="1"/>
  <c r="AE307" i="2" s="1"/>
  <c r="AF307" i="2" s="1"/>
  <c r="AG307" i="2" s="1"/>
  <c r="I288" i="2"/>
  <c r="I291" i="2"/>
  <c r="J291" i="2" s="1"/>
  <c r="K291" i="2" s="1"/>
  <c r="L291" i="2" s="1"/>
  <c r="M291" i="2" s="1"/>
  <c r="N291" i="2" s="1"/>
  <c r="O291" i="2" s="1"/>
  <c r="P291" i="2" s="1"/>
  <c r="Q291" i="2" s="1"/>
  <c r="R291" i="2" s="1"/>
  <c r="S291" i="2" s="1"/>
  <c r="T291" i="2" s="1"/>
  <c r="U291" i="2" s="1"/>
  <c r="V291" i="2" s="1"/>
  <c r="W291" i="2" s="1"/>
  <c r="X291" i="2" s="1"/>
  <c r="Y291" i="2" s="1"/>
  <c r="Z291" i="2" s="1"/>
  <c r="AA291" i="2" s="1"/>
  <c r="AB291" i="2" s="1"/>
  <c r="AC291" i="2" s="1"/>
  <c r="AD291" i="2" s="1"/>
  <c r="AE291" i="2" s="1"/>
  <c r="AF291" i="2" s="1"/>
  <c r="AG291" i="2" s="1"/>
  <c r="K295" i="2"/>
  <c r="I299" i="2"/>
  <c r="J299" i="2" s="1"/>
  <c r="K299" i="2" s="1"/>
  <c r="I290" i="2"/>
  <c r="I293" i="2"/>
  <c r="J293" i="2" s="1"/>
  <c r="K293" i="2" s="1"/>
  <c r="L293" i="2" s="1"/>
  <c r="M293" i="2" s="1"/>
  <c r="N293" i="2" s="1"/>
  <c r="O293" i="2" s="1"/>
  <c r="P293" i="2" s="1"/>
  <c r="Q293" i="2" s="1"/>
  <c r="R293" i="2" s="1"/>
  <c r="S293" i="2" s="1"/>
  <c r="T293" i="2" s="1"/>
  <c r="U293" i="2" s="1"/>
  <c r="V293" i="2" s="1"/>
  <c r="W293" i="2" s="1"/>
  <c r="X293" i="2" s="1"/>
  <c r="Y293" i="2" s="1"/>
  <c r="Z293" i="2" s="1"/>
  <c r="AA293" i="2" s="1"/>
  <c r="AB293" i="2" s="1"/>
  <c r="AC293" i="2" s="1"/>
  <c r="AD293" i="2" s="1"/>
  <c r="AE293" i="2" s="1"/>
  <c r="AF293" i="2" s="1"/>
  <c r="AG293" i="2" s="1"/>
  <c r="I289" i="2"/>
  <c r="J289" i="2" s="1"/>
  <c r="K289" i="2" s="1"/>
  <c r="L289" i="2" s="1"/>
  <c r="M289" i="2" s="1"/>
  <c r="I292" i="2"/>
  <c r="J292" i="2" s="1"/>
  <c r="K292" i="2" s="1"/>
  <c r="L292" i="2" s="1"/>
  <c r="M292" i="2" s="1"/>
  <c r="N292" i="2" s="1"/>
  <c r="O292" i="2" s="1"/>
  <c r="P292" i="2" s="1"/>
  <c r="Q292" i="2" s="1"/>
  <c r="R292" i="2" s="1"/>
  <c r="S292" i="2" s="1"/>
  <c r="T292" i="2" s="1"/>
  <c r="U292" i="2" s="1"/>
  <c r="V292" i="2" s="1"/>
  <c r="W292" i="2" s="1"/>
  <c r="X292" i="2" s="1"/>
  <c r="Y292" i="2" s="1"/>
  <c r="Z292" i="2" s="1"/>
  <c r="AA292" i="2" s="1"/>
  <c r="AB292" i="2" s="1"/>
  <c r="AC292" i="2" s="1"/>
  <c r="AD292" i="2" s="1"/>
  <c r="AE292" i="2" s="1"/>
  <c r="AF292" i="2" s="1"/>
  <c r="AG292" i="2" s="1"/>
  <c r="L279" i="2"/>
  <c r="L280" i="2"/>
  <c r="L281" i="2"/>
  <c r="M279" i="2"/>
  <c r="M280" i="2"/>
  <c r="M281" i="2"/>
  <c r="N279" i="2"/>
  <c r="N280" i="2"/>
  <c r="N281" i="2"/>
  <c r="O279" i="2"/>
  <c r="O280" i="2"/>
  <c r="O281" i="2"/>
  <c r="P279" i="2"/>
  <c r="P280" i="2"/>
  <c r="P281" i="2"/>
  <c r="Q279" i="2"/>
  <c r="Q280" i="2"/>
  <c r="Q281" i="2"/>
  <c r="R279" i="2"/>
  <c r="R280" i="2"/>
  <c r="R281" i="2"/>
  <c r="S279" i="2"/>
  <c r="S280" i="2"/>
  <c r="S281" i="2"/>
  <c r="T279" i="2"/>
  <c r="T280" i="2"/>
  <c r="T281" i="2"/>
  <c r="U279" i="2"/>
  <c r="U280" i="2"/>
  <c r="U281" i="2"/>
  <c r="V279" i="2"/>
  <c r="V280" i="2"/>
  <c r="V281" i="2"/>
  <c r="W279" i="2"/>
  <c r="W280" i="2"/>
  <c r="W281" i="2"/>
  <c r="X279" i="2"/>
  <c r="X280" i="2"/>
  <c r="X281" i="2"/>
  <c r="Y279" i="2"/>
  <c r="Y280" i="2"/>
  <c r="Y281" i="2"/>
  <c r="Z279" i="2"/>
  <c r="Z280" i="2"/>
  <c r="Z281" i="2"/>
  <c r="AA279" i="2"/>
  <c r="AA280" i="2"/>
  <c r="AA281" i="2"/>
  <c r="AB279" i="2"/>
  <c r="AB280" i="2"/>
  <c r="AB281" i="2"/>
  <c r="AC279" i="2"/>
  <c r="AC280" i="2"/>
  <c r="AC281" i="2"/>
  <c r="AD279" i="2"/>
  <c r="AD280" i="2"/>
  <c r="AD281" i="2"/>
  <c r="I215" i="2"/>
  <c r="I222" i="2" s="1"/>
  <c r="I224" i="2" s="1"/>
  <c r="J215" i="2"/>
  <c r="J219" i="2" s="1"/>
  <c r="K215" i="2"/>
  <c r="K219" i="2" s="1"/>
  <c r="L215" i="2"/>
  <c r="M215" i="2"/>
  <c r="M219" i="2" s="1"/>
  <c r="N215" i="2"/>
  <c r="N219" i="2" s="1"/>
  <c r="O215" i="2"/>
  <c r="O219" i="2" s="1"/>
  <c r="P215" i="2"/>
  <c r="P219" i="2" s="1"/>
  <c r="Q215" i="2"/>
  <c r="Q219" i="2" s="1"/>
  <c r="R215" i="2"/>
  <c r="R219" i="2" s="1"/>
  <c r="S215" i="2"/>
  <c r="S219" i="2" s="1"/>
  <c r="T215" i="2"/>
  <c r="T219" i="2" s="1"/>
  <c r="U215" i="2"/>
  <c r="U219" i="2" s="1"/>
  <c r="V215" i="2"/>
  <c r="V219" i="2" s="1"/>
  <c r="W215" i="2"/>
  <c r="W219" i="2" s="1"/>
  <c r="X215" i="2"/>
  <c r="X219" i="2" s="1"/>
  <c r="Y215" i="2"/>
  <c r="Y219" i="2" s="1"/>
  <c r="Z215" i="2"/>
  <c r="AA215" i="2"/>
  <c r="AA219" i="2" s="1"/>
  <c r="AB215" i="2"/>
  <c r="AB219" i="2" s="1"/>
  <c r="AC215" i="2"/>
  <c r="AC219" i="2" s="1"/>
  <c r="AD215" i="2"/>
  <c r="AD219" i="2" s="1"/>
  <c r="K248" i="2"/>
  <c r="L248" i="2"/>
  <c r="M248" i="2"/>
  <c r="N248" i="2"/>
  <c r="O248" i="2"/>
  <c r="P248" i="2"/>
  <c r="Q248" i="2"/>
  <c r="R248" i="2"/>
  <c r="S248" i="2"/>
  <c r="T248" i="2"/>
  <c r="U248" i="2"/>
  <c r="V248" i="2"/>
  <c r="W248" i="2"/>
  <c r="X248" i="2"/>
  <c r="Y248" i="2"/>
  <c r="Z248" i="2"/>
  <c r="AA248" i="2"/>
  <c r="AB248" i="2"/>
  <c r="AC248" i="2"/>
  <c r="AD248" i="2"/>
  <c r="K247" i="2"/>
  <c r="K267" i="2" s="1"/>
  <c r="L247" i="2"/>
  <c r="L267" i="2" s="1"/>
  <c r="M247" i="2"/>
  <c r="M267" i="2" s="1"/>
  <c r="N247" i="2"/>
  <c r="N267" i="2" s="1"/>
  <c r="O247" i="2"/>
  <c r="O267" i="2" s="1"/>
  <c r="P247" i="2"/>
  <c r="P267" i="2" s="1"/>
  <c r="Q247" i="2"/>
  <c r="Q267" i="2" s="1"/>
  <c r="R247" i="2"/>
  <c r="R267" i="2" s="1"/>
  <c r="S247" i="2"/>
  <c r="S267" i="2" s="1"/>
  <c r="T247" i="2"/>
  <c r="T267" i="2" s="1"/>
  <c r="U247" i="2"/>
  <c r="U267" i="2" s="1"/>
  <c r="V247" i="2"/>
  <c r="V267" i="2" s="1"/>
  <c r="W247" i="2"/>
  <c r="W267" i="2" s="1"/>
  <c r="X247" i="2"/>
  <c r="X267" i="2" s="1"/>
  <c r="Y247" i="2"/>
  <c r="Y267" i="2" s="1"/>
  <c r="Z247" i="2"/>
  <c r="Z267" i="2" s="1"/>
  <c r="AA247" i="2"/>
  <c r="AA267" i="2" s="1"/>
  <c r="AB247" i="2"/>
  <c r="AB267" i="2" s="1"/>
  <c r="AC247" i="2"/>
  <c r="AC267" i="2" s="1"/>
  <c r="AD247" i="2"/>
  <c r="AD267" i="2" s="1"/>
  <c r="K246" i="2"/>
  <c r="K266" i="2" s="1"/>
  <c r="L246" i="2"/>
  <c r="L266" i="2" s="1"/>
  <c r="M246" i="2"/>
  <c r="M266" i="2" s="1"/>
  <c r="N246" i="2"/>
  <c r="N266" i="2" s="1"/>
  <c r="O246" i="2"/>
  <c r="O266" i="2" s="1"/>
  <c r="P246" i="2"/>
  <c r="P266" i="2" s="1"/>
  <c r="Q246" i="2"/>
  <c r="Q266" i="2" s="1"/>
  <c r="R246" i="2"/>
  <c r="R266" i="2" s="1"/>
  <c r="S246" i="2"/>
  <c r="S266" i="2" s="1"/>
  <c r="T246" i="2"/>
  <c r="T266" i="2" s="1"/>
  <c r="U246" i="2"/>
  <c r="U266" i="2" s="1"/>
  <c r="V246" i="2"/>
  <c r="V266" i="2" s="1"/>
  <c r="W246" i="2"/>
  <c r="W266" i="2" s="1"/>
  <c r="X246" i="2"/>
  <c r="X266" i="2" s="1"/>
  <c r="Y246" i="2"/>
  <c r="Y266" i="2" s="1"/>
  <c r="Z246" i="2"/>
  <c r="AA246" i="2"/>
  <c r="AA266" i="2" s="1"/>
  <c r="AB246" i="2"/>
  <c r="AB266" i="2" s="1"/>
  <c r="AC246" i="2"/>
  <c r="AC266" i="2" s="1"/>
  <c r="AD246" i="2"/>
  <c r="AD266" i="2" s="1"/>
  <c r="K214" i="2"/>
  <c r="L214" i="2"/>
  <c r="M214" i="2"/>
  <c r="N214" i="2"/>
  <c r="O214" i="2"/>
  <c r="P214" i="2"/>
  <c r="Q214" i="2"/>
  <c r="R214" i="2"/>
  <c r="S214" i="2"/>
  <c r="T214" i="2"/>
  <c r="U214" i="2"/>
  <c r="V214" i="2"/>
  <c r="W214" i="2"/>
  <c r="X214" i="2"/>
  <c r="Y214" i="2"/>
  <c r="Z214" i="2"/>
  <c r="AA214" i="2"/>
  <c r="AB214" i="2"/>
  <c r="AC214" i="2"/>
  <c r="AD214" i="2"/>
  <c r="B51" i="2"/>
  <c r="A51" i="2" s="1"/>
  <c r="A18" i="8"/>
  <c r="H6" i="11"/>
  <c r="I248" i="2"/>
  <c r="J248" i="2"/>
  <c r="AE248" i="2"/>
  <c r="AF248" i="2"/>
  <c r="AG248" i="2"/>
  <c r="F248" i="2"/>
  <c r="B192" i="2"/>
  <c r="A192" i="2" s="1"/>
  <c r="H191" i="2"/>
  <c r="A261" i="2"/>
  <c r="B14" i="4"/>
  <c r="A14" i="4" s="1"/>
  <c r="B15" i="4"/>
  <c r="A15" i="4" s="1"/>
  <c r="B16" i="4"/>
  <c r="A16" i="4" s="1"/>
  <c r="B17" i="4"/>
  <c r="A17" i="4" s="1"/>
  <c r="B18" i="4"/>
  <c r="A18" i="4" s="1"/>
  <c r="B19" i="4"/>
  <c r="A19" i="4" s="1"/>
  <c r="B20" i="4"/>
  <c r="A20" i="4" s="1"/>
  <c r="B21" i="4"/>
  <c r="A21" i="4" s="1"/>
  <c r="B22" i="4"/>
  <c r="A22" i="4" s="1"/>
  <c r="B19" i="8"/>
  <c r="A19" i="8" s="1"/>
  <c r="B9" i="4"/>
  <c r="A9" i="4" s="1"/>
  <c r="A36" i="2"/>
  <c r="A35" i="2"/>
  <c r="A37" i="2"/>
  <c r="A38" i="2"/>
  <c r="A34" i="2"/>
  <c r="K337" i="2"/>
  <c r="L337" i="2"/>
  <c r="M337" i="2"/>
  <c r="N337" i="2"/>
  <c r="O337" i="2"/>
  <c r="P337" i="2"/>
  <c r="Q337" i="2"/>
  <c r="R337" i="2"/>
  <c r="S337" i="2"/>
  <c r="T337" i="2"/>
  <c r="U337" i="2"/>
  <c r="V337" i="2"/>
  <c r="W337" i="2"/>
  <c r="X337" i="2"/>
  <c r="Y337" i="2"/>
  <c r="Z337" i="2"/>
  <c r="AA337" i="2"/>
  <c r="AB337" i="2"/>
  <c r="AC337" i="2"/>
  <c r="AD337" i="2"/>
  <c r="AE337" i="2"/>
  <c r="AF337" i="2"/>
  <c r="AG337" i="2"/>
  <c r="J337" i="2"/>
  <c r="B22" i="2"/>
  <c r="A22" i="2" s="1"/>
  <c r="I3" i="11"/>
  <c r="I4" i="11" s="1"/>
  <c r="I5" i="11" s="1"/>
  <c r="F184" i="11"/>
  <c r="F135" i="11"/>
  <c r="F86" i="11"/>
  <c r="B181" i="11"/>
  <c r="I226" i="11"/>
  <c r="J221" i="11" s="1"/>
  <c r="J226" i="11" s="1"/>
  <c r="I214" i="11"/>
  <c r="AG198" i="11"/>
  <c r="AG205" i="11" s="1"/>
  <c r="AF198" i="11"/>
  <c r="AF205" i="11" s="1"/>
  <c r="AE198" i="11"/>
  <c r="AE205" i="11" s="1"/>
  <c r="AD198" i="11"/>
  <c r="AD205" i="11" s="1"/>
  <c r="AC198" i="11"/>
  <c r="AC205" i="11" s="1"/>
  <c r="AB198" i="11"/>
  <c r="AB205" i="11" s="1"/>
  <c r="AA198" i="11"/>
  <c r="AA205" i="11" s="1"/>
  <c r="Z198" i="11"/>
  <c r="Z205" i="11" s="1"/>
  <c r="Y198" i="11"/>
  <c r="Y205" i="11" s="1"/>
  <c r="X198" i="11"/>
  <c r="X205" i="11" s="1"/>
  <c r="W198" i="11"/>
  <c r="W205" i="11"/>
  <c r="W209" i="11" s="1"/>
  <c r="V198" i="11"/>
  <c r="V205" i="11" s="1"/>
  <c r="U198" i="11"/>
  <c r="U205" i="11" s="1"/>
  <c r="T198" i="11"/>
  <c r="T205" i="11" s="1"/>
  <c r="S198" i="11"/>
  <c r="S205" i="11"/>
  <c r="R198" i="11"/>
  <c r="R205" i="11" s="1"/>
  <c r="R209" i="11" s="1"/>
  <c r="Q198" i="11"/>
  <c r="Q205" i="11" s="1"/>
  <c r="P198" i="11"/>
  <c r="P205" i="11" s="1"/>
  <c r="O198" i="11"/>
  <c r="O205" i="11" s="1"/>
  <c r="N198" i="11"/>
  <c r="N205" i="11" s="1"/>
  <c r="M198" i="11"/>
  <c r="M205" i="11" s="1"/>
  <c r="L198" i="11"/>
  <c r="L205" i="11" s="1"/>
  <c r="K198" i="11"/>
  <c r="K205" i="11" s="1"/>
  <c r="J198" i="11"/>
  <c r="J205" i="11" s="1"/>
  <c r="I198" i="11"/>
  <c r="I205" i="11"/>
  <c r="I209" i="11" s="1"/>
  <c r="I211" i="11" s="1"/>
  <c r="I213" i="11" s="1"/>
  <c r="I215" i="11" s="1"/>
  <c r="AG190" i="11"/>
  <c r="AF190" i="11"/>
  <c r="AE190" i="11"/>
  <c r="AD190" i="11"/>
  <c r="AC190" i="11"/>
  <c r="AB190" i="11"/>
  <c r="AA190" i="11"/>
  <c r="Z190" i="11"/>
  <c r="Y190" i="11"/>
  <c r="X190" i="11"/>
  <c r="W190" i="11"/>
  <c r="V190" i="11"/>
  <c r="U190" i="11"/>
  <c r="T190" i="11"/>
  <c r="S190" i="11"/>
  <c r="R190" i="11"/>
  <c r="Q190" i="11"/>
  <c r="P190" i="11"/>
  <c r="O190" i="11"/>
  <c r="N190" i="11"/>
  <c r="M190" i="11"/>
  <c r="L190" i="11"/>
  <c r="K190" i="11"/>
  <c r="J190" i="11"/>
  <c r="I190" i="11"/>
  <c r="B132" i="11"/>
  <c r="I177" i="11"/>
  <c r="J172" i="11" s="1"/>
  <c r="J177" i="11" s="1"/>
  <c r="I165" i="11"/>
  <c r="AG149" i="11"/>
  <c r="AG156" i="11" s="1"/>
  <c r="AF149" i="11"/>
  <c r="AF156" i="11" s="1"/>
  <c r="AE149" i="11"/>
  <c r="AE156" i="11" s="1"/>
  <c r="AE169" i="11" s="1"/>
  <c r="AD149" i="11"/>
  <c r="AD156" i="11"/>
  <c r="AD169" i="11" s="1"/>
  <c r="AC149" i="11"/>
  <c r="AC156" i="11" s="1"/>
  <c r="AB149" i="11"/>
  <c r="AB156" i="11" s="1"/>
  <c r="AB169" i="11" s="1"/>
  <c r="AA149" i="11"/>
  <c r="AA156" i="11" s="1"/>
  <c r="Z149" i="11"/>
  <c r="Z156" i="11" s="1"/>
  <c r="Y149" i="11"/>
  <c r="Y156" i="11" s="1"/>
  <c r="X149" i="11"/>
  <c r="X156" i="11" s="1"/>
  <c r="X160" i="11" s="1"/>
  <c r="W149" i="11"/>
  <c r="W156" i="11" s="1"/>
  <c r="V149" i="11"/>
  <c r="V156" i="11"/>
  <c r="V169" i="11" s="1"/>
  <c r="U149" i="11"/>
  <c r="U156" i="11" s="1"/>
  <c r="U169" i="11" s="1"/>
  <c r="T149" i="11"/>
  <c r="T156" i="11" s="1"/>
  <c r="S149" i="11"/>
  <c r="S156" i="11" s="1"/>
  <c r="R149" i="11"/>
  <c r="R156" i="11" s="1"/>
  <c r="Q149" i="11"/>
  <c r="Q156" i="11" s="1"/>
  <c r="Q169" i="11" s="1"/>
  <c r="P149" i="11"/>
  <c r="P156" i="11" s="1"/>
  <c r="O149" i="11"/>
  <c r="O156" i="11" s="1"/>
  <c r="N149" i="11"/>
  <c r="N156" i="11" s="1"/>
  <c r="M149" i="11"/>
  <c r="M156" i="11" s="1"/>
  <c r="L149" i="11"/>
  <c r="L156" i="11" s="1"/>
  <c r="K149" i="11"/>
  <c r="K156" i="11" s="1"/>
  <c r="J149" i="11"/>
  <c r="J156" i="11" s="1"/>
  <c r="J160" i="11" s="1"/>
  <c r="I149" i="11"/>
  <c r="AG141" i="11"/>
  <c r="AF141" i="11"/>
  <c r="AE141" i="11"/>
  <c r="AD141" i="11"/>
  <c r="AC141" i="11"/>
  <c r="AB141" i="11"/>
  <c r="AA141" i="11"/>
  <c r="Z141" i="11"/>
  <c r="Y141" i="11"/>
  <c r="X141" i="11"/>
  <c r="W141" i="11"/>
  <c r="V141" i="11"/>
  <c r="U141" i="11"/>
  <c r="T141" i="11"/>
  <c r="S141" i="11"/>
  <c r="R141" i="11"/>
  <c r="Q141" i="11"/>
  <c r="P141" i="11"/>
  <c r="O141" i="11"/>
  <c r="N141" i="11"/>
  <c r="M141" i="11"/>
  <c r="L141" i="11"/>
  <c r="K141" i="11"/>
  <c r="J141" i="11"/>
  <c r="I141" i="11"/>
  <c r="B83" i="11"/>
  <c r="I100" i="11"/>
  <c r="I107" i="11"/>
  <c r="I111" i="11" s="1"/>
  <c r="I113" i="11" s="1"/>
  <c r="I115" i="11" s="1"/>
  <c r="I117" i="11" s="1"/>
  <c r="I92" i="11"/>
  <c r="I128" i="11"/>
  <c r="J123" i="11" s="1"/>
  <c r="J128" i="11" s="1"/>
  <c r="I116" i="11"/>
  <c r="J100" i="11"/>
  <c r="J107" i="11" s="1"/>
  <c r="K100" i="11"/>
  <c r="K107" i="11" s="1"/>
  <c r="L100" i="11"/>
  <c r="L107" i="11" s="1"/>
  <c r="M100" i="11"/>
  <c r="M107" i="11" s="1"/>
  <c r="N100" i="11"/>
  <c r="N107" i="11"/>
  <c r="N120" i="11" s="1"/>
  <c r="O100" i="11"/>
  <c r="O107" i="11"/>
  <c r="O120" i="11" s="1"/>
  <c r="P100" i="11"/>
  <c r="P107" i="11" s="1"/>
  <c r="Q100" i="11"/>
  <c r="Q107" i="11" s="1"/>
  <c r="R100" i="11"/>
  <c r="R107" i="11" s="1"/>
  <c r="S100" i="11"/>
  <c r="S107" i="11" s="1"/>
  <c r="T100" i="11"/>
  <c r="T107" i="11" s="1"/>
  <c r="U100" i="11"/>
  <c r="U107" i="11"/>
  <c r="U120" i="11" s="1"/>
  <c r="V100" i="11"/>
  <c r="V107" i="11" s="1"/>
  <c r="W100" i="11"/>
  <c r="W107" i="11"/>
  <c r="W120" i="11" s="1"/>
  <c r="X100" i="11"/>
  <c r="X107" i="11"/>
  <c r="Y100" i="11"/>
  <c r="Y107" i="11" s="1"/>
  <c r="Z100" i="11"/>
  <c r="Z107" i="11" s="1"/>
  <c r="AA100" i="11"/>
  <c r="AA107" i="11" s="1"/>
  <c r="AB100" i="11"/>
  <c r="AB107" i="11" s="1"/>
  <c r="AB120" i="11" s="1"/>
  <c r="AC100" i="11"/>
  <c r="AC107" i="11"/>
  <c r="AC111" i="11" s="1"/>
  <c r="AD100" i="11"/>
  <c r="AD107" i="11" s="1"/>
  <c r="AE100" i="11"/>
  <c r="AE107" i="11" s="1"/>
  <c r="AF100" i="11"/>
  <c r="AF107" i="11"/>
  <c r="AG100" i="11"/>
  <c r="AG107" i="11" s="1"/>
  <c r="J92" i="11"/>
  <c r="K92" i="11"/>
  <c r="L92" i="11"/>
  <c r="M92" i="11"/>
  <c r="N92" i="11"/>
  <c r="O92" i="11"/>
  <c r="P92" i="11"/>
  <c r="Q92" i="11"/>
  <c r="R92" i="11"/>
  <c r="S92" i="11"/>
  <c r="T92" i="11"/>
  <c r="U92" i="11"/>
  <c r="V92" i="11"/>
  <c r="W92" i="11"/>
  <c r="X92" i="11"/>
  <c r="Y92" i="11"/>
  <c r="Z92" i="11"/>
  <c r="AA92" i="11"/>
  <c r="AB92" i="11"/>
  <c r="AC92" i="11"/>
  <c r="AD92" i="11"/>
  <c r="AE92" i="11"/>
  <c r="AF92" i="11"/>
  <c r="AG92" i="11"/>
  <c r="I67" i="11"/>
  <c r="I79" i="11"/>
  <c r="I51" i="11"/>
  <c r="I58" i="11" s="1"/>
  <c r="J51" i="11"/>
  <c r="J58" i="11" s="1"/>
  <c r="J62" i="11" s="1"/>
  <c r="K51" i="11"/>
  <c r="K58" i="11" s="1"/>
  <c r="L51" i="11"/>
  <c r="L58" i="11" s="1"/>
  <c r="M51" i="11"/>
  <c r="M58" i="11" s="1"/>
  <c r="N51" i="11"/>
  <c r="N58" i="11" s="1"/>
  <c r="O51" i="11"/>
  <c r="O58" i="11" s="1"/>
  <c r="P51" i="11"/>
  <c r="P58" i="11" s="1"/>
  <c r="Q51" i="11"/>
  <c r="Q58" i="11" s="1"/>
  <c r="R51" i="11"/>
  <c r="R58" i="11" s="1"/>
  <c r="R71" i="11" s="1"/>
  <c r="S51" i="11"/>
  <c r="S58" i="11" s="1"/>
  <c r="T51" i="11"/>
  <c r="T58" i="11" s="1"/>
  <c r="U51" i="11"/>
  <c r="U58" i="11" s="1"/>
  <c r="V51" i="11"/>
  <c r="V58" i="11" s="1"/>
  <c r="W51" i="11"/>
  <c r="W58" i="11" s="1"/>
  <c r="X51" i="11"/>
  <c r="X58" i="11" s="1"/>
  <c r="Y51" i="11"/>
  <c r="Y58" i="11" s="1"/>
  <c r="Z51" i="11"/>
  <c r="Z58" i="11" s="1"/>
  <c r="Z62" i="11" s="1"/>
  <c r="AA51" i="11"/>
  <c r="AA58" i="11" s="1"/>
  <c r="AB51" i="11"/>
  <c r="AB58" i="11"/>
  <c r="AB62" i="11" s="1"/>
  <c r="AC51" i="11"/>
  <c r="AC58" i="11" s="1"/>
  <c r="AD51" i="11"/>
  <c r="AD58" i="11" s="1"/>
  <c r="AD62" i="11" s="1"/>
  <c r="AE51" i="11"/>
  <c r="AE58" i="11" s="1"/>
  <c r="AF51" i="11"/>
  <c r="AF58" i="11" s="1"/>
  <c r="AG51" i="11"/>
  <c r="AG58" i="11" s="1"/>
  <c r="I228" i="11"/>
  <c r="S218" i="11"/>
  <c r="S209" i="11"/>
  <c r="I156" i="11"/>
  <c r="X120" i="11"/>
  <c r="X111" i="11"/>
  <c r="AF111" i="11"/>
  <c r="AF120" i="11"/>
  <c r="U111" i="11"/>
  <c r="I169" i="11"/>
  <c r="I160" i="11"/>
  <c r="I162" i="11" s="1"/>
  <c r="I164" i="11" s="1"/>
  <c r="I166" i="11" s="1"/>
  <c r="F28" i="11"/>
  <c r="F29" i="11"/>
  <c r="F30" i="11"/>
  <c r="F31" i="11"/>
  <c r="B34" i="11"/>
  <c r="F37" i="11"/>
  <c r="H25" i="11"/>
  <c r="B25" i="11" s="1"/>
  <c r="A25" i="11" s="1"/>
  <c r="G4" i="11"/>
  <c r="B32" i="2"/>
  <c r="A32" i="2" s="1"/>
  <c r="A285" i="2"/>
  <c r="A284" i="2"/>
  <c r="B223" i="2"/>
  <c r="A223" i="2" s="1"/>
  <c r="A275" i="2"/>
  <c r="A274" i="2"/>
  <c r="B20" i="8"/>
  <c r="A20" i="8" s="1"/>
  <c r="B21" i="8"/>
  <c r="A21" i="8" s="1"/>
  <c r="B22" i="8"/>
  <c r="A22" i="8" s="1"/>
  <c r="B23" i="8"/>
  <c r="A23" i="8" s="1"/>
  <c r="B24" i="8"/>
  <c r="A24" i="8" s="1"/>
  <c r="B25" i="8"/>
  <c r="A25" i="8" s="1"/>
  <c r="B26" i="8"/>
  <c r="A26" i="8" s="1"/>
  <c r="B27" i="8"/>
  <c r="A27" i="8" s="1"/>
  <c r="B28" i="8"/>
  <c r="A28" i="8" s="1"/>
  <c r="B30" i="8"/>
  <c r="A30" i="8" s="1"/>
  <c r="B31" i="8"/>
  <c r="A31" i="8" s="1"/>
  <c r="B32" i="8"/>
  <c r="A32" i="8" s="1"/>
  <c r="B33" i="8"/>
  <c r="A33" i="8" s="1"/>
  <c r="B34" i="8"/>
  <c r="A34" i="8" s="1"/>
  <c r="B35" i="8"/>
  <c r="A35" i="8" s="1"/>
  <c r="B36" i="8"/>
  <c r="A36" i="8" s="1"/>
  <c r="B37" i="8"/>
  <c r="A37" i="8" s="1"/>
  <c r="B38" i="8"/>
  <c r="A38" i="8" s="1"/>
  <c r="B39" i="8"/>
  <c r="A39" i="8" s="1"/>
  <c r="B40" i="8"/>
  <c r="A40" i="8" s="1"/>
  <c r="B41" i="8"/>
  <c r="A41" i="8" s="1"/>
  <c r="B42" i="8"/>
  <c r="A42" i="8" s="1"/>
  <c r="B43" i="8"/>
  <c r="A43" i="8" s="1"/>
  <c r="B44" i="8"/>
  <c r="A44" i="8" s="1"/>
  <c r="B45" i="8"/>
  <c r="A45" i="8" s="1"/>
  <c r="B46" i="8"/>
  <c r="A46" i="8" s="1"/>
  <c r="B14" i="8"/>
  <c r="A14" i="8" s="1"/>
  <c r="B13" i="8"/>
  <c r="A13" i="8" s="1"/>
  <c r="B12" i="8"/>
  <c r="A12" i="8" s="1"/>
  <c r="B11" i="8"/>
  <c r="A11" i="8" s="1"/>
  <c r="B10" i="8"/>
  <c r="A10" i="8" s="1"/>
  <c r="B9" i="8"/>
  <c r="A9" i="8" s="1"/>
  <c r="B8" i="8"/>
  <c r="A8" i="8" s="1"/>
  <c r="B7" i="8"/>
  <c r="A7" i="8" s="1"/>
  <c r="B16" i="8"/>
  <c r="B21" i="2"/>
  <c r="A21" i="2" s="1"/>
  <c r="B79" i="4"/>
  <c r="A79" i="4" s="1"/>
  <c r="B85" i="4"/>
  <c r="A85" i="4" s="1"/>
  <c r="B84" i="4"/>
  <c r="A84" i="4" s="1"/>
  <c r="B83" i="4"/>
  <c r="A83" i="4" s="1"/>
  <c r="B82" i="4"/>
  <c r="A82" i="4" s="1"/>
  <c r="B81" i="4"/>
  <c r="A81" i="4" s="1"/>
  <c r="B80" i="4"/>
  <c r="A80" i="4" s="1"/>
  <c r="B78" i="4"/>
  <c r="A78" i="4" s="1"/>
  <c r="B77" i="4"/>
  <c r="A77" i="4" s="1"/>
  <c r="B72" i="4"/>
  <c r="A72" i="4" s="1"/>
  <c r="B71" i="4"/>
  <c r="A71" i="4" s="1"/>
  <c r="B70" i="4"/>
  <c r="A70" i="4" s="1"/>
  <c r="B69" i="4"/>
  <c r="A69" i="4" s="1"/>
  <c r="B68" i="4"/>
  <c r="A68" i="4" s="1"/>
  <c r="B67" i="4"/>
  <c r="A67" i="4" s="1"/>
  <c r="B66" i="4"/>
  <c r="A66" i="4" s="1"/>
  <c r="B65" i="4"/>
  <c r="A65" i="4" s="1"/>
  <c r="B64" i="4"/>
  <c r="A64" i="4" s="1"/>
  <c r="B59" i="4"/>
  <c r="A59" i="4" s="1"/>
  <c r="B58" i="4"/>
  <c r="A58" i="4" s="1"/>
  <c r="B57" i="4"/>
  <c r="A57" i="4" s="1"/>
  <c r="B56" i="4"/>
  <c r="A56" i="4" s="1"/>
  <c r="B55" i="4"/>
  <c r="A55" i="4" s="1"/>
  <c r="B54" i="4"/>
  <c r="A54" i="4" s="1"/>
  <c r="B53" i="4"/>
  <c r="A53" i="4" s="1"/>
  <c r="B52" i="4"/>
  <c r="A52" i="4" s="1"/>
  <c r="B51" i="4"/>
  <c r="A51" i="4" s="1"/>
  <c r="B47" i="4"/>
  <c r="A47" i="4" s="1"/>
  <c r="B46" i="4"/>
  <c r="A46" i="4" s="1"/>
  <c r="B45" i="4"/>
  <c r="A45" i="4" s="1"/>
  <c r="B44" i="4"/>
  <c r="A44" i="4" s="1"/>
  <c r="B43" i="4"/>
  <c r="A43" i="4" s="1"/>
  <c r="B42" i="4"/>
  <c r="A42" i="4" s="1"/>
  <c r="B41" i="4"/>
  <c r="A41" i="4" s="1"/>
  <c r="B40" i="4"/>
  <c r="A40" i="4" s="1"/>
  <c r="B39" i="4"/>
  <c r="A39" i="4" s="1"/>
  <c r="B38" i="4"/>
  <c r="A38" i="4" s="1"/>
  <c r="B37" i="4"/>
  <c r="A37" i="4" s="1"/>
  <c r="B36" i="4"/>
  <c r="A36" i="4" s="1"/>
  <c r="B30" i="2"/>
  <c r="A30" i="2" s="1"/>
  <c r="B29" i="2"/>
  <c r="A29" i="2" s="1"/>
  <c r="B28" i="2"/>
  <c r="A28" i="2" s="1"/>
  <c r="B27" i="2"/>
  <c r="A27" i="2" s="1"/>
  <c r="B26" i="2"/>
  <c r="A26" i="2" s="1"/>
  <c r="B25" i="2"/>
  <c r="A25" i="2" s="1"/>
  <c r="B23" i="2"/>
  <c r="A23" i="2" s="1"/>
  <c r="A20" i="2"/>
  <c r="I323" i="18"/>
  <c r="I326" i="18"/>
  <c r="I322" i="18"/>
  <c r="J297" i="2"/>
  <c r="L297" i="2"/>
  <c r="M297" i="2"/>
  <c r="N297" i="2"/>
  <c r="O297" i="2"/>
  <c r="P297" i="2"/>
  <c r="Q297" i="2"/>
  <c r="R297" i="2"/>
  <c r="S297" i="2"/>
  <c r="T297" i="2"/>
  <c r="U297" i="2"/>
  <c r="V297" i="2"/>
  <c r="W297" i="2"/>
  <c r="X297" i="2"/>
  <c r="Y297" i="2"/>
  <c r="Z297" i="2"/>
  <c r="AA297" i="2"/>
  <c r="AB297" i="2"/>
  <c r="AC297" i="2"/>
  <c r="AD297" i="2"/>
  <c r="AE297" i="2"/>
  <c r="AF297" i="2"/>
  <c r="AG297" i="2"/>
  <c r="I297" i="2"/>
  <c r="J295" i="2"/>
  <c r="L295" i="2"/>
  <c r="M295" i="2"/>
  <c r="N295" i="2"/>
  <c r="O295" i="2"/>
  <c r="P295" i="2"/>
  <c r="Q295" i="2"/>
  <c r="R295" i="2"/>
  <c r="S295" i="2"/>
  <c r="T295" i="2"/>
  <c r="U295" i="2"/>
  <c r="V295" i="2"/>
  <c r="W295" i="2"/>
  <c r="X295" i="2"/>
  <c r="Y295" i="2"/>
  <c r="Z295" i="2"/>
  <c r="AA295" i="2"/>
  <c r="AB295" i="2"/>
  <c r="AC295" i="2"/>
  <c r="AD295" i="2"/>
  <c r="AE295" i="2"/>
  <c r="AF295" i="2"/>
  <c r="AG295" i="2"/>
  <c r="I295" i="2"/>
  <c r="J286" i="2"/>
  <c r="K286" i="2"/>
  <c r="L286" i="2"/>
  <c r="M286" i="2"/>
  <c r="N286" i="2"/>
  <c r="O286" i="2"/>
  <c r="P286" i="2"/>
  <c r="Q286" i="2"/>
  <c r="R286" i="2"/>
  <c r="S286" i="2"/>
  <c r="T286" i="2"/>
  <c r="U286" i="2"/>
  <c r="V286" i="2"/>
  <c r="W286" i="2"/>
  <c r="X286" i="2"/>
  <c r="Y286" i="2"/>
  <c r="Z286" i="2"/>
  <c r="AA286" i="2"/>
  <c r="AB286" i="2"/>
  <c r="AC286" i="2"/>
  <c r="AD286" i="2"/>
  <c r="AE286" i="2"/>
  <c r="AF286" i="2"/>
  <c r="AG286" i="2"/>
  <c r="J279" i="2"/>
  <c r="AE279" i="2"/>
  <c r="AF279" i="2"/>
  <c r="AG279" i="2"/>
  <c r="J280" i="2"/>
  <c r="AE280" i="2"/>
  <c r="AF280" i="2"/>
  <c r="AG280" i="2"/>
  <c r="I280" i="2"/>
  <c r="I279" i="2"/>
  <c r="I286" i="2"/>
  <c r="M81" i="7"/>
  <c r="L81" i="7"/>
  <c r="K81" i="7"/>
  <c r="J81" i="7"/>
  <c r="I81" i="7"/>
  <c r="H81" i="7"/>
  <c r="G81" i="7"/>
  <c r="F81" i="7"/>
  <c r="E81" i="7"/>
  <c r="M80" i="7"/>
  <c r="L80" i="7"/>
  <c r="K80" i="7"/>
  <c r="J80" i="7"/>
  <c r="I80" i="7"/>
  <c r="H80" i="7"/>
  <c r="G80" i="7"/>
  <c r="F80" i="7"/>
  <c r="E80" i="7"/>
  <c r="D80" i="7"/>
  <c r="D81" i="7" s="1"/>
  <c r="M75" i="7"/>
  <c r="L75" i="7"/>
  <c r="K75" i="7"/>
  <c r="J75" i="7"/>
  <c r="I75" i="7"/>
  <c r="H75" i="7"/>
  <c r="G75" i="7"/>
  <c r="F75" i="7"/>
  <c r="E75" i="7"/>
  <c r="D75" i="7"/>
  <c r="M74" i="7"/>
  <c r="L74" i="7"/>
  <c r="K74" i="7"/>
  <c r="J74" i="7"/>
  <c r="I74" i="7"/>
  <c r="H74" i="7"/>
  <c r="G74" i="7"/>
  <c r="F74" i="7"/>
  <c r="E74" i="7"/>
  <c r="D74" i="7"/>
  <c r="M69" i="7"/>
  <c r="L69" i="7"/>
  <c r="K69" i="7"/>
  <c r="J69" i="7"/>
  <c r="I69" i="7"/>
  <c r="H69" i="7"/>
  <c r="G69" i="7"/>
  <c r="F69" i="7"/>
  <c r="E69" i="7"/>
  <c r="D69" i="7"/>
  <c r="M68" i="7"/>
  <c r="L68" i="7"/>
  <c r="K68" i="7"/>
  <c r="J68" i="7"/>
  <c r="I68" i="7"/>
  <c r="H68" i="7"/>
  <c r="G68" i="7"/>
  <c r="F68" i="7"/>
  <c r="E68" i="7"/>
  <c r="D68" i="7"/>
  <c r="M63" i="7"/>
  <c r="L63" i="7"/>
  <c r="K63" i="7"/>
  <c r="J63" i="7"/>
  <c r="I63" i="7"/>
  <c r="H63" i="7"/>
  <c r="G63" i="7"/>
  <c r="F63" i="7"/>
  <c r="E63" i="7"/>
  <c r="D63" i="7"/>
  <c r="M62" i="7"/>
  <c r="L62" i="7"/>
  <c r="K62" i="7"/>
  <c r="J62" i="7"/>
  <c r="I62" i="7"/>
  <c r="H62" i="7"/>
  <c r="G62" i="7"/>
  <c r="F62" i="7"/>
  <c r="E62" i="7"/>
  <c r="D62" i="7"/>
  <c r="M56" i="7"/>
  <c r="L56" i="7"/>
  <c r="K56" i="7"/>
  <c r="J56" i="7"/>
  <c r="I56" i="7"/>
  <c r="H56" i="7"/>
  <c r="G56" i="7"/>
  <c r="F56" i="7"/>
  <c r="E56" i="7"/>
  <c r="D56" i="7"/>
  <c r="M55" i="7"/>
  <c r="L55" i="7"/>
  <c r="K55" i="7"/>
  <c r="J55" i="7"/>
  <c r="I55" i="7"/>
  <c r="H55" i="7"/>
  <c r="G55" i="7"/>
  <c r="F55" i="7"/>
  <c r="E55" i="7"/>
  <c r="D55" i="7"/>
  <c r="J281" i="2"/>
  <c r="I256" i="2"/>
  <c r="AG247" i="2"/>
  <c r="AG267" i="2" s="1"/>
  <c r="AF247" i="2"/>
  <c r="AF267" i="2" s="1"/>
  <c r="AE247" i="2"/>
  <c r="AE267" i="2" s="1"/>
  <c r="J247" i="2"/>
  <c r="J267" i="2" s="1"/>
  <c r="I247" i="2"/>
  <c r="I267" i="2" s="1"/>
  <c r="AG246" i="2"/>
  <c r="AG266" i="2" s="1"/>
  <c r="AF246" i="2"/>
  <c r="AF266" i="2" s="1"/>
  <c r="AE246" i="2"/>
  <c r="AE266" i="2" s="1"/>
  <c r="Z266" i="2"/>
  <c r="J246" i="2"/>
  <c r="J266" i="2" s="1"/>
  <c r="I246" i="2"/>
  <c r="I266" i="2" s="1"/>
  <c r="AG215" i="2"/>
  <c r="AG219" i="2" s="1"/>
  <c r="AF215" i="2"/>
  <c r="AF219" i="2" s="1"/>
  <c r="AE215" i="2"/>
  <c r="AE219" i="2" s="1"/>
  <c r="AG214" i="2"/>
  <c r="AF214" i="2"/>
  <c r="AE214" i="2"/>
  <c r="J214" i="2"/>
  <c r="I214" i="2"/>
  <c r="I216" i="2" s="1"/>
  <c r="I201" i="2"/>
  <c r="AG281" i="2"/>
  <c r="AF281" i="2"/>
  <c r="AE281" i="2"/>
  <c r="I281" i="2"/>
  <c r="B4" i="8" l="1"/>
  <c r="I73" i="18"/>
  <c r="I302" i="18"/>
  <c r="I336" i="18" s="1"/>
  <c r="I301" i="18"/>
  <c r="I80" i="18"/>
  <c r="I82" i="18" s="1"/>
  <c r="I104" i="18" s="1"/>
  <c r="I153" i="18" s="1"/>
  <c r="I157" i="18" s="1"/>
  <c r="I166" i="18" s="1"/>
  <c r="I228" i="18" s="1"/>
  <c r="I231" i="18" s="1"/>
  <c r="J46" i="18"/>
  <c r="J70" i="18" s="1"/>
  <c r="J302" i="2"/>
  <c r="L299" i="2"/>
  <c r="M299" i="2" s="1"/>
  <c r="N299" i="2" s="1"/>
  <c r="O299" i="2" s="1"/>
  <c r="P299" i="2" s="1"/>
  <c r="Q299" i="2" s="1"/>
  <c r="R299" i="2" s="1"/>
  <c r="S299" i="2" s="1"/>
  <c r="T299" i="2" s="1"/>
  <c r="U299" i="2" s="1"/>
  <c r="V299" i="2" s="1"/>
  <c r="W299" i="2" s="1"/>
  <c r="X299" i="2" s="1"/>
  <c r="Y299" i="2" s="1"/>
  <c r="Z299" i="2" s="1"/>
  <c r="AA299" i="2" s="1"/>
  <c r="AB299" i="2" s="1"/>
  <c r="AC299" i="2" s="1"/>
  <c r="AD299" i="2" s="1"/>
  <c r="AE299" i="2" s="1"/>
  <c r="AF299" i="2" s="1"/>
  <c r="AG299" i="2" s="1"/>
  <c r="B4" i="4"/>
  <c r="T62" i="11"/>
  <c r="T71" i="11"/>
  <c r="Y111" i="11"/>
  <c r="Y120" i="11"/>
  <c r="AG209" i="11"/>
  <c r="AG218" i="11"/>
  <c r="P62" i="11"/>
  <c r="P71" i="11"/>
  <c r="V111" i="11"/>
  <c r="V120" i="11"/>
  <c r="X218" i="11"/>
  <c r="X209" i="11"/>
  <c r="K169" i="11"/>
  <c r="K160" i="11"/>
  <c r="K120" i="11"/>
  <c r="K111" i="11"/>
  <c r="Z218" i="11"/>
  <c r="Z209" i="11"/>
  <c r="W218" i="11"/>
  <c r="J111" i="11"/>
  <c r="J120" i="11"/>
  <c r="N218" i="11"/>
  <c r="N209" i="11"/>
  <c r="Q111" i="11"/>
  <c r="Q120" i="11"/>
  <c r="P209" i="11"/>
  <c r="P218" i="11"/>
  <c r="R111" i="11"/>
  <c r="R120" i="11"/>
  <c r="Q218" i="11"/>
  <c r="Q209" i="11"/>
  <c r="X62" i="11"/>
  <c r="X71" i="11"/>
  <c r="Y169" i="11"/>
  <c r="Y160" i="11"/>
  <c r="L62" i="11"/>
  <c r="L71" i="11"/>
  <c r="R169" i="11"/>
  <c r="R160" i="11"/>
  <c r="AC169" i="11"/>
  <c r="AC160" i="11"/>
  <c r="T218" i="11"/>
  <c r="T209" i="11"/>
  <c r="AC218" i="11"/>
  <c r="AC209" i="11"/>
  <c r="AF160" i="11"/>
  <c r="AF169" i="11"/>
  <c r="AD218" i="11"/>
  <c r="AD209" i="11"/>
  <c r="AF62" i="11"/>
  <c r="AF71" i="11"/>
  <c r="AB71" i="11"/>
  <c r="AC120" i="11"/>
  <c r="AD71" i="11"/>
  <c r="N111" i="11"/>
  <c r="AD160" i="11"/>
  <c r="O111" i="11"/>
  <c r="V160" i="11"/>
  <c r="AB111" i="11"/>
  <c r="I218" i="11"/>
  <c r="I120" i="11"/>
  <c r="G6" i="11"/>
  <c r="I9" i="11" s="1"/>
  <c r="R218" i="11"/>
  <c r="K42" i="18"/>
  <c r="K328" i="18" s="1"/>
  <c r="K329" i="18" s="1"/>
  <c r="K41" i="18"/>
  <c r="K48" i="18" s="1"/>
  <c r="I5" i="2"/>
  <c r="I40" i="2" s="1"/>
  <c r="J216" i="2"/>
  <c r="I320" i="18"/>
  <c r="J320" i="18" s="1"/>
  <c r="K320" i="18" s="1"/>
  <c r="L320" i="18" s="1"/>
  <c r="M320" i="18" s="1"/>
  <c r="N320" i="18" s="1"/>
  <c r="O320" i="18" s="1"/>
  <c r="P320" i="18" s="1"/>
  <c r="Q320" i="18" s="1"/>
  <c r="R320" i="18" s="1"/>
  <c r="S320" i="18" s="1"/>
  <c r="T320" i="18" s="1"/>
  <c r="U320" i="18" s="1"/>
  <c r="V320" i="18" s="1"/>
  <c r="W320" i="18" s="1"/>
  <c r="X320" i="18" s="1"/>
  <c r="Y320" i="18" s="1"/>
  <c r="Z320" i="18" s="1"/>
  <c r="AA320" i="18" s="1"/>
  <c r="AB320" i="18" s="1"/>
  <c r="AC320" i="18" s="1"/>
  <c r="AD320" i="18" s="1"/>
  <c r="AE320" i="18" s="1"/>
  <c r="AF320" i="18" s="1"/>
  <c r="AG320" i="18" s="1"/>
  <c r="I298" i="2"/>
  <c r="J298" i="2" s="1"/>
  <c r="K298" i="2" s="1"/>
  <c r="L298" i="2" s="1"/>
  <c r="M298" i="2" s="1"/>
  <c r="N298" i="2" s="1"/>
  <c r="O298" i="2" s="1"/>
  <c r="P298" i="2" s="1"/>
  <c r="Q298" i="2" s="1"/>
  <c r="R298" i="2" s="1"/>
  <c r="S298" i="2" s="1"/>
  <c r="T298" i="2" s="1"/>
  <c r="U298" i="2" s="1"/>
  <c r="V298" i="2" s="1"/>
  <c r="W298" i="2" s="1"/>
  <c r="X298" i="2" s="1"/>
  <c r="Y298" i="2" s="1"/>
  <c r="Z298" i="2" s="1"/>
  <c r="AA298" i="2" s="1"/>
  <c r="AB298" i="2" s="1"/>
  <c r="AC298" i="2" s="1"/>
  <c r="AD298" i="2" s="1"/>
  <c r="AE298" i="2" s="1"/>
  <c r="AF298" i="2" s="1"/>
  <c r="AG298" i="2" s="1"/>
  <c r="I301" i="2"/>
  <c r="J301" i="2" s="1"/>
  <c r="K301" i="2" s="1"/>
  <c r="L301" i="2" s="1"/>
  <c r="M301" i="2" s="1"/>
  <c r="N301" i="2" s="1"/>
  <c r="O301" i="2" s="1"/>
  <c r="P301" i="2" s="1"/>
  <c r="Q301" i="2" s="1"/>
  <c r="R301" i="2" s="1"/>
  <c r="S301" i="2" s="1"/>
  <c r="T301" i="2" s="1"/>
  <c r="U301" i="2" s="1"/>
  <c r="V301" i="2" s="1"/>
  <c r="W301" i="2" s="1"/>
  <c r="X301" i="2" s="1"/>
  <c r="Y301" i="2" s="1"/>
  <c r="Z301" i="2" s="1"/>
  <c r="AA301" i="2" s="1"/>
  <c r="AB301" i="2" s="1"/>
  <c r="AC301" i="2" s="1"/>
  <c r="AD301" i="2" s="1"/>
  <c r="AE301" i="2" s="1"/>
  <c r="AF301" i="2" s="1"/>
  <c r="AG301" i="2" s="1"/>
  <c r="J323" i="18"/>
  <c r="K323" i="18" s="1"/>
  <c r="L323" i="18" s="1"/>
  <c r="M323" i="18" s="1"/>
  <c r="N323" i="18" s="1"/>
  <c r="O323" i="18" s="1"/>
  <c r="P323" i="18" s="1"/>
  <c r="Q323" i="18" s="1"/>
  <c r="R323" i="18" s="1"/>
  <c r="S323" i="18" s="1"/>
  <c r="T323" i="18" s="1"/>
  <c r="U323" i="18" s="1"/>
  <c r="V323" i="18" s="1"/>
  <c r="W323" i="18" s="1"/>
  <c r="X323" i="18" s="1"/>
  <c r="Y323" i="18" s="1"/>
  <c r="Z323" i="18" s="1"/>
  <c r="AA323" i="18" s="1"/>
  <c r="AB323" i="18" s="1"/>
  <c r="AC323" i="18" s="1"/>
  <c r="AD323" i="18" s="1"/>
  <c r="AE323" i="18" s="1"/>
  <c r="AF323" i="18" s="1"/>
  <c r="AG323" i="18" s="1"/>
  <c r="I345" i="18"/>
  <c r="J326" i="18"/>
  <c r="K326" i="18" s="1"/>
  <c r="L326" i="18" s="1"/>
  <c r="M326" i="18" s="1"/>
  <c r="N326" i="18" s="1"/>
  <c r="O326" i="18" s="1"/>
  <c r="I350" i="18"/>
  <c r="I304" i="2"/>
  <c r="J304" i="2" s="1"/>
  <c r="K304" i="2" s="1"/>
  <c r="L304" i="2" s="1"/>
  <c r="M304" i="2" s="1"/>
  <c r="N304" i="2" s="1"/>
  <c r="O304" i="2" s="1"/>
  <c r="P304" i="2" s="1"/>
  <c r="Q304" i="2" s="1"/>
  <c r="R304" i="2" s="1"/>
  <c r="S304" i="2" s="1"/>
  <c r="T304" i="2" s="1"/>
  <c r="U304" i="2" s="1"/>
  <c r="V304" i="2" s="1"/>
  <c r="W304" i="2" s="1"/>
  <c r="X304" i="2" s="1"/>
  <c r="Y304" i="2" s="1"/>
  <c r="Z304" i="2" s="1"/>
  <c r="AA304" i="2" s="1"/>
  <c r="AB304" i="2" s="1"/>
  <c r="AC304" i="2" s="1"/>
  <c r="AD304" i="2" s="1"/>
  <c r="AE304" i="2" s="1"/>
  <c r="AF304" i="2" s="1"/>
  <c r="AG304" i="2" s="1"/>
  <c r="J322" i="18"/>
  <c r="I300" i="2"/>
  <c r="J300" i="2" s="1"/>
  <c r="K300" i="2" s="1"/>
  <c r="L300" i="2" s="1"/>
  <c r="M300" i="2" s="1"/>
  <c r="N300" i="2" s="1"/>
  <c r="O300" i="2" s="1"/>
  <c r="P300" i="2" s="1"/>
  <c r="Q300" i="2" s="1"/>
  <c r="R300" i="2" s="1"/>
  <c r="S300" i="2" s="1"/>
  <c r="T300" i="2" s="1"/>
  <c r="U300" i="2" s="1"/>
  <c r="V300" i="2" s="1"/>
  <c r="W300" i="2" s="1"/>
  <c r="X300" i="2" s="1"/>
  <c r="Y300" i="2" s="1"/>
  <c r="Z300" i="2" s="1"/>
  <c r="AA300" i="2" s="1"/>
  <c r="AB300" i="2" s="1"/>
  <c r="AC300" i="2" s="1"/>
  <c r="AD300" i="2" s="1"/>
  <c r="AE300" i="2" s="1"/>
  <c r="AF300" i="2" s="1"/>
  <c r="AG300" i="2" s="1"/>
  <c r="K216" i="2"/>
  <c r="AA216" i="2"/>
  <c r="I219" i="2"/>
  <c r="S216" i="2"/>
  <c r="AB216" i="2"/>
  <c r="M333" i="18"/>
  <c r="M337" i="18" s="1"/>
  <c r="N312" i="18"/>
  <c r="N325" i="18"/>
  <c r="P331" i="18"/>
  <c r="Q310" i="18"/>
  <c r="N332" i="18"/>
  <c r="O311" i="18"/>
  <c r="J363" i="18"/>
  <c r="J365" i="18" s="1"/>
  <c r="J146" i="18"/>
  <c r="J135" i="18"/>
  <c r="J372" i="18" s="1"/>
  <c r="J77" i="18"/>
  <c r="J233" i="18" s="1"/>
  <c r="J38" i="18"/>
  <c r="I262" i="18"/>
  <c r="J162" i="18"/>
  <c r="J95" i="18"/>
  <c r="J207" i="18"/>
  <c r="J185" i="18"/>
  <c r="J198" i="18"/>
  <c r="I261" i="18"/>
  <c r="J193" i="18"/>
  <c r="J151" i="18"/>
  <c r="I263" i="18"/>
  <c r="J102" i="18"/>
  <c r="J173" i="18"/>
  <c r="I264" i="18"/>
  <c r="I272" i="18" s="1"/>
  <c r="J374" i="18"/>
  <c r="J373" i="18"/>
  <c r="J376" i="18"/>
  <c r="K4" i="18"/>
  <c r="M246" i="18"/>
  <c r="N244" i="18"/>
  <c r="I310" i="2"/>
  <c r="I314" i="2" s="1"/>
  <c r="J310" i="2"/>
  <c r="J314" i="2" s="1"/>
  <c r="AC62" i="11"/>
  <c r="AC71" i="11"/>
  <c r="W62" i="11"/>
  <c r="W71" i="11"/>
  <c r="Q71" i="11"/>
  <c r="Q62" i="11"/>
  <c r="K71" i="11"/>
  <c r="K62" i="11"/>
  <c r="Z120" i="11"/>
  <c r="Z111" i="11"/>
  <c r="L111" i="11"/>
  <c r="L120" i="11"/>
  <c r="AG71" i="11"/>
  <c r="AG62" i="11"/>
  <c r="V71" i="11"/>
  <c r="V62" i="11"/>
  <c r="AE111" i="11"/>
  <c r="AE120" i="11"/>
  <c r="L160" i="11"/>
  <c r="L169" i="11"/>
  <c r="W160" i="11"/>
  <c r="W169" i="11"/>
  <c r="J218" i="11"/>
  <c r="J209" i="11"/>
  <c r="J211" i="11" s="1"/>
  <c r="J213" i="11" s="1"/>
  <c r="Y209" i="11"/>
  <c r="Y218" i="11"/>
  <c r="AA169" i="11"/>
  <c r="AA160" i="11"/>
  <c r="AA71" i="11"/>
  <c r="AA62" i="11"/>
  <c r="U62" i="11"/>
  <c r="U71" i="11"/>
  <c r="AD120" i="11"/>
  <c r="AD111" i="11"/>
  <c r="P120" i="11"/>
  <c r="P111" i="11"/>
  <c r="M169" i="11"/>
  <c r="M160" i="11"/>
  <c r="S169" i="11"/>
  <c r="S160" i="11"/>
  <c r="AG169" i="11"/>
  <c r="AG160" i="11"/>
  <c r="K218" i="11"/>
  <c r="K209" i="11"/>
  <c r="U209" i="11"/>
  <c r="U218" i="11"/>
  <c r="AE209" i="11"/>
  <c r="AE218" i="11"/>
  <c r="O209" i="11"/>
  <c r="O218" i="11"/>
  <c r="O71" i="11"/>
  <c r="O62" i="11"/>
  <c r="I62" i="11"/>
  <c r="I71" i="11"/>
  <c r="N160" i="11"/>
  <c r="N169" i="11"/>
  <c r="T169" i="11"/>
  <c r="T160" i="11"/>
  <c r="L209" i="11"/>
  <c r="L218" i="11"/>
  <c r="V218" i="11"/>
  <c r="V209" i="11"/>
  <c r="AF218" i="11"/>
  <c r="AF209" i="11"/>
  <c r="AA111" i="11"/>
  <c r="AA120" i="11"/>
  <c r="AE71" i="11"/>
  <c r="AE62" i="11"/>
  <c r="N71" i="11"/>
  <c r="N62" i="11"/>
  <c r="T120" i="11"/>
  <c r="T111" i="11"/>
  <c r="O160" i="11"/>
  <c r="O169" i="11"/>
  <c r="M218" i="11"/>
  <c r="M209" i="11"/>
  <c r="AA209" i="11"/>
  <c r="AA218" i="11"/>
  <c r="Y71" i="11"/>
  <c r="Y62" i="11"/>
  <c r="S71" i="11"/>
  <c r="S62" i="11"/>
  <c r="M62" i="11"/>
  <c r="M71" i="11"/>
  <c r="S120" i="11"/>
  <c r="S111" i="11"/>
  <c r="P160" i="11"/>
  <c r="P169" i="11"/>
  <c r="AB209" i="11"/>
  <c r="AB218" i="11"/>
  <c r="M120" i="11"/>
  <c r="M111" i="11"/>
  <c r="AG120" i="11"/>
  <c r="AG111" i="11"/>
  <c r="Z169" i="11"/>
  <c r="Z160" i="11"/>
  <c r="J3" i="11"/>
  <c r="X169" i="11"/>
  <c r="I8" i="11"/>
  <c r="J71" i="11"/>
  <c r="I7" i="11"/>
  <c r="Q160" i="11"/>
  <c r="W111" i="11"/>
  <c r="AE160" i="11"/>
  <c r="I130" i="11"/>
  <c r="J169" i="11"/>
  <c r="U160" i="11"/>
  <c r="AB160" i="11"/>
  <c r="R62" i="11"/>
  <c r="Z71" i="11"/>
  <c r="I179" i="11"/>
  <c r="I8" i="2"/>
  <c r="B5" i="8"/>
  <c r="B5" i="4"/>
  <c r="K172" i="11"/>
  <c r="K177" i="11" s="1"/>
  <c r="K179" i="11" s="1"/>
  <c r="J179" i="11"/>
  <c r="J165" i="11"/>
  <c r="J162" i="11"/>
  <c r="J164" i="11" s="1"/>
  <c r="K221" i="11"/>
  <c r="K226" i="11" s="1"/>
  <c r="K228" i="11" s="1"/>
  <c r="J228" i="11"/>
  <c r="J214" i="11"/>
  <c r="K123" i="11"/>
  <c r="K128" i="11" s="1"/>
  <c r="K130" i="11" s="1"/>
  <c r="J130" i="11"/>
  <c r="J116" i="11"/>
  <c r="J113" i="11"/>
  <c r="J115" i="11" s="1"/>
  <c r="J74" i="11"/>
  <c r="J79" i="11" s="1"/>
  <c r="I81" i="11"/>
  <c r="K51" i="2"/>
  <c r="J288" i="2"/>
  <c r="I309" i="2"/>
  <c r="I313" i="2" s="1"/>
  <c r="J290" i="2"/>
  <c r="I311" i="2"/>
  <c r="I315" i="2" s="1"/>
  <c r="I320" i="2" s="1"/>
  <c r="K310" i="2"/>
  <c r="K314" i="2" s="1"/>
  <c r="N289" i="2"/>
  <c r="M310" i="2"/>
  <c r="M314" i="2" s="1"/>
  <c r="I9" i="2"/>
  <c r="I43" i="2" s="1"/>
  <c r="I7" i="2"/>
  <c r="J3" i="2"/>
  <c r="L310" i="2"/>
  <c r="L314" i="2" s="1"/>
  <c r="I348" i="2"/>
  <c r="Y216" i="2"/>
  <c r="Q216" i="2"/>
  <c r="AC216" i="2"/>
  <c r="K282" i="2"/>
  <c r="K327" i="2" s="1"/>
  <c r="AD282" i="2"/>
  <c r="O282" i="2"/>
  <c r="O216" i="2"/>
  <c r="I282" i="2"/>
  <c r="U282" i="2"/>
  <c r="W282" i="2"/>
  <c r="W216" i="2"/>
  <c r="V282" i="2"/>
  <c r="AA282" i="2"/>
  <c r="AG216" i="2"/>
  <c r="U216" i="2"/>
  <c r="J222" i="2"/>
  <c r="K222" i="2" s="1"/>
  <c r="N282" i="2"/>
  <c r="M216" i="2"/>
  <c r="L282" i="2"/>
  <c r="J282" i="2"/>
  <c r="X216" i="2"/>
  <c r="R216" i="2"/>
  <c r="Y282" i="2"/>
  <c r="Q282" i="2"/>
  <c r="X282" i="2"/>
  <c r="P282" i="2"/>
  <c r="AF216" i="2"/>
  <c r="AG282" i="2"/>
  <c r="AD216" i="2"/>
  <c r="V216" i="2"/>
  <c r="N216" i="2"/>
  <c r="AC282" i="2"/>
  <c r="M282" i="2"/>
  <c r="AB282" i="2"/>
  <c r="T282" i="2"/>
  <c r="S282" i="2"/>
  <c r="Z282" i="2"/>
  <c r="R282" i="2"/>
  <c r="AE282" i="2"/>
  <c r="AE216" i="2"/>
  <c r="Z216" i="2"/>
  <c r="Z219" i="2"/>
  <c r="AF282" i="2"/>
  <c r="L219" i="2"/>
  <c r="P216" i="2"/>
  <c r="T216" i="2"/>
  <c r="L216" i="2"/>
  <c r="J72" i="18" l="1"/>
  <c r="J71" i="18"/>
  <c r="I304" i="18"/>
  <c r="I349" i="18" s="1"/>
  <c r="I335" i="18"/>
  <c r="I338" i="18" s="1"/>
  <c r="I178" i="18"/>
  <c r="I187" i="18" s="1"/>
  <c r="I202" i="18" s="1"/>
  <c r="I211" i="18" s="1"/>
  <c r="I218" i="18" s="1"/>
  <c r="I319" i="2"/>
  <c r="I323" i="2"/>
  <c r="AD327" i="2"/>
  <c r="AD333" i="2"/>
  <c r="AD332" i="2"/>
  <c r="I318" i="2"/>
  <c r="I316" i="2"/>
  <c r="AG327" i="2"/>
  <c r="AG333" i="2"/>
  <c r="AG332" i="2"/>
  <c r="P327" i="2"/>
  <c r="P333" i="2"/>
  <c r="P332" i="2"/>
  <c r="Z327" i="2"/>
  <c r="Z333" i="2"/>
  <c r="Z332" i="2"/>
  <c r="X327" i="2"/>
  <c r="X333" i="2"/>
  <c r="X332" i="2"/>
  <c r="AA327" i="2"/>
  <c r="AA333" i="2"/>
  <c r="AA332" i="2"/>
  <c r="N327" i="2"/>
  <c r="N333" i="2"/>
  <c r="N332" i="2"/>
  <c r="AE333" i="2"/>
  <c r="AE332" i="2"/>
  <c r="R327" i="2"/>
  <c r="R333" i="2"/>
  <c r="R332" i="2"/>
  <c r="S327" i="2"/>
  <c r="S333" i="2"/>
  <c r="S332" i="2"/>
  <c r="Q327" i="2"/>
  <c r="Q332" i="2"/>
  <c r="Q333" i="2"/>
  <c r="V327" i="2"/>
  <c r="V332" i="2"/>
  <c r="V333" i="2"/>
  <c r="Y327" i="2"/>
  <c r="Y333" i="2"/>
  <c r="Y332" i="2"/>
  <c r="T327" i="2"/>
  <c r="T333" i="2"/>
  <c r="T332" i="2"/>
  <c r="W327" i="2"/>
  <c r="W332" i="2"/>
  <c r="W333" i="2"/>
  <c r="AB327" i="2"/>
  <c r="AB333" i="2"/>
  <c r="AB332" i="2"/>
  <c r="M333" i="2"/>
  <c r="M332" i="2"/>
  <c r="U327" i="2"/>
  <c r="U332" i="2"/>
  <c r="U333" i="2"/>
  <c r="AC327" i="2"/>
  <c r="AC332" i="2"/>
  <c r="AC333" i="2"/>
  <c r="J327" i="2"/>
  <c r="J333" i="2"/>
  <c r="J332" i="2"/>
  <c r="AF333" i="2"/>
  <c r="AF332" i="2"/>
  <c r="L327" i="2"/>
  <c r="L333" i="2"/>
  <c r="L332" i="2"/>
  <c r="O327" i="2"/>
  <c r="O333" i="2"/>
  <c r="O332" i="2"/>
  <c r="K302" i="2"/>
  <c r="I327" i="2"/>
  <c r="K69" i="18"/>
  <c r="J117" i="11"/>
  <c r="J215" i="11"/>
  <c r="I340" i="18"/>
  <c r="I342" i="18"/>
  <c r="I341" i="18"/>
  <c r="I55" i="2"/>
  <c r="I211" i="2" s="1"/>
  <c r="I335" i="2" s="1"/>
  <c r="J345" i="18"/>
  <c r="K370" i="18"/>
  <c r="K373" i="18" s="1"/>
  <c r="K7" i="18"/>
  <c r="J350" i="18"/>
  <c r="J319" i="2"/>
  <c r="L319" i="2"/>
  <c r="M319" i="2"/>
  <c r="K322" i="18"/>
  <c r="J341" i="18"/>
  <c r="J342" i="18"/>
  <c r="K319" i="2"/>
  <c r="K68" i="18"/>
  <c r="K8" i="18"/>
  <c r="I271" i="18"/>
  <c r="J200" i="18"/>
  <c r="J357" i="18"/>
  <c r="J299" i="18"/>
  <c r="J248" i="18"/>
  <c r="R310" i="18"/>
  <c r="Q331" i="18"/>
  <c r="O244" i="18"/>
  <c r="N246" i="18"/>
  <c r="J209" i="18"/>
  <c r="P326" i="18"/>
  <c r="O325" i="18"/>
  <c r="K9" i="18"/>
  <c r="L3" i="18"/>
  <c r="K5" i="18"/>
  <c r="K47" i="18" s="1"/>
  <c r="J375" i="18"/>
  <c r="O312" i="18"/>
  <c r="N333" i="18"/>
  <c r="N337" i="18" s="1"/>
  <c r="O332" i="18"/>
  <c r="P311" i="18"/>
  <c r="L51" i="2"/>
  <c r="M51" i="2" s="1"/>
  <c r="I43" i="11"/>
  <c r="J4" i="11"/>
  <c r="J166" i="11"/>
  <c r="K165" i="11" s="1"/>
  <c r="I64" i="11"/>
  <c r="I66" i="11" s="1"/>
  <c r="I68" i="11" s="1"/>
  <c r="I171" i="2"/>
  <c r="I163" i="2"/>
  <c r="I277" i="2"/>
  <c r="I58" i="2"/>
  <c r="J338" i="2" s="1"/>
  <c r="L172" i="11"/>
  <c r="L177" i="11" s="1"/>
  <c r="L179" i="11" s="1"/>
  <c r="L221" i="11"/>
  <c r="L226" i="11" s="1"/>
  <c r="L228" i="11"/>
  <c r="K214" i="11"/>
  <c r="K211" i="11"/>
  <c r="L123" i="11"/>
  <c r="L128" i="11" s="1"/>
  <c r="L130" i="11" s="1"/>
  <c r="K113" i="11"/>
  <c r="K116" i="11"/>
  <c r="K74" i="11"/>
  <c r="K79" i="11" s="1"/>
  <c r="K81" i="11" s="1"/>
  <c r="J81" i="11"/>
  <c r="I341" i="2"/>
  <c r="I343" i="2" s="1"/>
  <c r="K288" i="2"/>
  <c r="J309" i="2"/>
  <c r="K290" i="2"/>
  <c r="J311" i="2"/>
  <c r="J315" i="2" s="1"/>
  <c r="I124" i="2"/>
  <c r="I113" i="2"/>
  <c r="I350" i="2" s="1"/>
  <c r="I73" i="2"/>
  <c r="I353" i="2" s="1"/>
  <c r="I129" i="2"/>
  <c r="I151" i="2"/>
  <c r="I140" i="2"/>
  <c r="I176" i="2"/>
  <c r="I178" i="2" s="1"/>
  <c r="I185" i="2"/>
  <c r="I187" i="2" s="1"/>
  <c r="I80" i="2"/>
  <c r="I328" i="2"/>
  <c r="I48" i="2"/>
  <c r="I351" i="2"/>
  <c r="I352" i="2"/>
  <c r="I354" i="2"/>
  <c r="O289" i="2"/>
  <c r="N310" i="2"/>
  <c r="J4" i="2"/>
  <c r="J8" i="2" s="1"/>
  <c r="K224" i="2"/>
  <c r="L222" i="2"/>
  <c r="L224" i="2" s="1"/>
  <c r="J224" i="2"/>
  <c r="H219" i="2"/>
  <c r="M327" i="2"/>
  <c r="AF327" i="2"/>
  <c r="AE327" i="2"/>
  <c r="J73" i="18" l="1"/>
  <c r="I321" i="2"/>
  <c r="I219" i="18"/>
  <c r="I216" i="18"/>
  <c r="I267" i="18" s="1"/>
  <c r="I273" i="18" s="1"/>
  <c r="J302" i="18"/>
  <c r="J336" i="18" s="1"/>
  <c r="K46" i="18"/>
  <c r="K70" i="18" s="1"/>
  <c r="K71" i="18" s="1"/>
  <c r="I226" i="2"/>
  <c r="N314" i="2"/>
  <c r="N319" i="2" s="1"/>
  <c r="L302" i="2"/>
  <c r="J313" i="2"/>
  <c r="J316" i="2" s="1"/>
  <c r="K162" i="11"/>
  <c r="J340" i="18"/>
  <c r="J343" i="18" s="1"/>
  <c r="J346" i="18" s="1"/>
  <c r="J347" i="18" s="1"/>
  <c r="I343" i="18"/>
  <c r="I346" i="18" s="1"/>
  <c r="I347" i="18" s="1"/>
  <c r="I351" i="18" s="1"/>
  <c r="I352" i="18" s="1"/>
  <c r="I355" i="18" s="1"/>
  <c r="K374" i="18"/>
  <c r="K376" i="18"/>
  <c r="L41" i="18"/>
  <c r="L48" i="18" s="1"/>
  <c r="L42" i="18"/>
  <c r="L328" i="18" s="1"/>
  <c r="L329" i="18" s="1"/>
  <c r="I60" i="2"/>
  <c r="I82" i="2" s="1"/>
  <c r="I131" i="2" s="1"/>
  <c r="I135" i="2" s="1"/>
  <c r="I144" i="2" s="1"/>
  <c r="I156" i="2" s="1"/>
  <c r="I165" i="2" s="1"/>
  <c r="I180" i="2" s="1"/>
  <c r="I189" i="2" s="1"/>
  <c r="I324" i="2"/>
  <c r="L322" i="18"/>
  <c r="K342" i="18"/>
  <c r="P312" i="18"/>
  <c r="O333" i="18"/>
  <c r="O337" i="18" s="1"/>
  <c r="R331" i="18"/>
  <c r="S310" i="18"/>
  <c r="K363" i="18"/>
  <c r="K365" i="18" s="1"/>
  <c r="K135" i="18"/>
  <c r="K372" i="18" s="1"/>
  <c r="K146" i="18"/>
  <c r="K38" i="18"/>
  <c r="K77" i="18"/>
  <c r="K233" i="18" s="1"/>
  <c r="P332" i="18"/>
  <c r="Q311" i="18"/>
  <c r="Q326" i="18"/>
  <c r="L4" i="18"/>
  <c r="P325" i="18"/>
  <c r="J262" i="18"/>
  <c r="K207" i="18"/>
  <c r="J263" i="18"/>
  <c r="K162" i="18"/>
  <c r="K185" i="18"/>
  <c r="K198" i="18"/>
  <c r="J261" i="18"/>
  <c r="K193" i="18"/>
  <c r="K173" i="18"/>
  <c r="K95" i="18"/>
  <c r="K361" i="18" s="1"/>
  <c r="K102" i="18"/>
  <c r="K151" i="18"/>
  <c r="K345" i="18"/>
  <c r="K350" i="18"/>
  <c r="J264" i="18"/>
  <c r="O246" i="18"/>
  <c r="P244" i="18"/>
  <c r="J67" i="11"/>
  <c r="J64" i="11"/>
  <c r="J66" i="11" s="1"/>
  <c r="J68" i="11" s="1"/>
  <c r="J7" i="11"/>
  <c r="J9" i="11"/>
  <c r="J5" i="11"/>
  <c r="K3" i="11"/>
  <c r="J8" i="11"/>
  <c r="M172" i="11"/>
  <c r="M177" i="11" s="1"/>
  <c r="M179" i="11" s="1"/>
  <c r="K164" i="11"/>
  <c r="M221" i="11"/>
  <c r="M226" i="11" s="1"/>
  <c r="M228" i="11" s="1"/>
  <c r="K213" i="11"/>
  <c r="M123" i="11"/>
  <c r="M128" i="11" s="1"/>
  <c r="M130" i="11" s="1"/>
  <c r="K115" i="11"/>
  <c r="L74" i="11"/>
  <c r="L79" i="11" s="1"/>
  <c r="L81" i="11" s="1"/>
  <c r="M222" i="2"/>
  <c r="N222" i="2" s="1"/>
  <c r="K309" i="2"/>
  <c r="K313" i="2" s="1"/>
  <c r="L288" i="2"/>
  <c r="J320" i="2"/>
  <c r="K311" i="2"/>
  <c r="K315" i="2" s="1"/>
  <c r="L290" i="2"/>
  <c r="J9" i="2"/>
  <c r="K3" i="2"/>
  <c r="J7" i="2"/>
  <c r="J5" i="2"/>
  <c r="J348" i="2"/>
  <c r="P289" i="2"/>
  <c r="O310" i="2"/>
  <c r="J339" i="2"/>
  <c r="N51" i="2"/>
  <c r="K72" i="18" l="1"/>
  <c r="I354" i="18"/>
  <c r="I287" i="18"/>
  <c r="I290" i="18" s="1"/>
  <c r="J287" i="18" s="1"/>
  <c r="J290" i="18" s="1"/>
  <c r="K287" i="18" s="1"/>
  <c r="K290" i="18" s="1"/>
  <c r="L287" i="18" s="1"/>
  <c r="L290" i="18" s="1"/>
  <c r="M287" i="18" s="1"/>
  <c r="M290" i="18" s="1"/>
  <c r="N287" i="18" s="1"/>
  <c r="N290" i="18" s="1"/>
  <c r="O287" i="18" s="1"/>
  <c r="O290" i="18" s="1"/>
  <c r="P287" i="18" s="1"/>
  <c r="P290" i="18" s="1"/>
  <c r="Q287" i="18" s="1"/>
  <c r="Q290" i="18" s="1"/>
  <c r="R287" i="18" s="1"/>
  <c r="R290" i="18" s="1"/>
  <c r="S287" i="18" s="1"/>
  <c r="S290" i="18" s="1"/>
  <c r="T287" i="18" s="1"/>
  <c r="T290" i="18" s="1"/>
  <c r="U287" i="18" s="1"/>
  <c r="U290" i="18" s="1"/>
  <c r="V287" i="18" s="1"/>
  <c r="V290" i="18" s="1"/>
  <c r="W287" i="18" s="1"/>
  <c r="W290" i="18" s="1"/>
  <c r="X287" i="18" s="1"/>
  <c r="X290" i="18" s="1"/>
  <c r="Y287" i="18" s="1"/>
  <c r="Y290" i="18" s="1"/>
  <c r="Z287" i="18" s="1"/>
  <c r="Z290" i="18" s="1"/>
  <c r="AA287" i="18" s="1"/>
  <c r="AA290" i="18" s="1"/>
  <c r="AB287" i="18" s="1"/>
  <c r="AB290" i="18" s="1"/>
  <c r="AC287" i="18" s="1"/>
  <c r="AC290" i="18" s="1"/>
  <c r="AD287" i="18" s="1"/>
  <c r="AD290" i="18" s="1"/>
  <c r="AE287" i="18" s="1"/>
  <c r="AE290" i="18" s="1"/>
  <c r="AF287" i="18" s="1"/>
  <c r="AF290" i="18" s="1"/>
  <c r="AG287" i="18" s="1"/>
  <c r="AG290" i="18" s="1"/>
  <c r="J301" i="18"/>
  <c r="J335" i="18" s="1"/>
  <c r="J338" i="18" s="1"/>
  <c r="J80" i="18"/>
  <c r="J360" i="18" s="1"/>
  <c r="J359" i="18"/>
  <c r="I221" i="18"/>
  <c r="I224" i="18" s="1"/>
  <c r="I254" i="18"/>
  <c r="J43" i="2"/>
  <c r="J323" i="2"/>
  <c r="I325" i="2"/>
  <c r="I329" i="2" s="1"/>
  <c r="J318" i="2"/>
  <c r="J321" i="2" s="1"/>
  <c r="J324" i="2" s="1"/>
  <c r="M302" i="2"/>
  <c r="O314" i="2"/>
  <c r="O319" i="2" s="1"/>
  <c r="K318" i="2"/>
  <c r="K316" i="2"/>
  <c r="L69" i="18"/>
  <c r="L8" i="18"/>
  <c r="L7" i="18"/>
  <c r="L68" i="18"/>
  <c r="M322" i="18"/>
  <c r="L342" i="18"/>
  <c r="J58" i="2"/>
  <c r="K338" i="2" s="1"/>
  <c r="L370" i="18"/>
  <c r="L373" i="18" s="1"/>
  <c r="K375" i="18"/>
  <c r="L9" i="18"/>
  <c r="M3" i="18"/>
  <c r="L5" i="18"/>
  <c r="R326" i="18"/>
  <c r="R311" i="18"/>
  <c r="Q332" i="18"/>
  <c r="K209" i="18"/>
  <c r="J272" i="18"/>
  <c r="J271" i="18"/>
  <c r="K299" i="18"/>
  <c r="K357" i="18"/>
  <c r="K248" i="18"/>
  <c r="K200" i="18"/>
  <c r="Q325" i="18"/>
  <c r="P333" i="18"/>
  <c r="P337" i="18" s="1"/>
  <c r="Q312" i="18"/>
  <c r="T310" i="18"/>
  <c r="S331" i="18"/>
  <c r="P246" i="18"/>
  <c r="Q244" i="18"/>
  <c r="K4" i="11"/>
  <c r="K8" i="11" s="1"/>
  <c r="J43" i="11"/>
  <c r="K67" i="11"/>
  <c r="K64" i="11"/>
  <c r="K66" i="11" s="1"/>
  <c r="K68" i="11" s="1"/>
  <c r="J171" i="2"/>
  <c r="J163" i="2"/>
  <c r="I197" i="2"/>
  <c r="I196" i="2"/>
  <c r="N172" i="11"/>
  <c r="N177" i="11" s="1"/>
  <c r="N179" i="11" s="1"/>
  <c r="K166" i="11"/>
  <c r="N221" i="11"/>
  <c r="N226" i="11" s="1"/>
  <c r="N228" i="11" s="1"/>
  <c r="K215" i="11"/>
  <c r="N123" i="11"/>
  <c r="N128" i="11" s="1"/>
  <c r="N130" i="11" s="1"/>
  <c r="K117" i="11"/>
  <c r="M74" i="11"/>
  <c r="M79" i="11" s="1"/>
  <c r="M81" i="11" s="1"/>
  <c r="M224" i="2"/>
  <c r="I194" i="2"/>
  <c r="I245" i="2" s="1"/>
  <c r="J341" i="2"/>
  <c r="J343" i="2" s="1"/>
  <c r="I206" i="2"/>
  <c r="I209" i="2" s="1"/>
  <c r="M288" i="2"/>
  <c r="L309" i="2"/>
  <c r="L311" i="2"/>
  <c r="L315" i="2" s="1"/>
  <c r="M290" i="2"/>
  <c r="K320" i="2"/>
  <c r="J124" i="2"/>
  <c r="J113" i="2"/>
  <c r="K4" i="2"/>
  <c r="K348" i="2" s="1"/>
  <c r="J80" i="2"/>
  <c r="J185" i="2"/>
  <c r="J73" i="2"/>
  <c r="J129" i="2"/>
  <c r="J140" i="2"/>
  <c r="J151" i="2"/>
  <c r="J176" i="2"/>
  <c r="J178" i="2" s="1"/>
  <c r="J48" i="2"/>
  <c r="I239" i="2"/>
  <c r="I241" i="2"/>
  <c r="I240" i="2"/>
  <c r="J328" i="2"/>
  <c r="I242" i="2"/>
  <c r="I250" i="2" s="1"/>
  <c r="J352" i="2"/>
  <c r="J351" i="2"/>
  <c r="J354" i="2"/>
  <c r="Q289" i="2"/>
  <c r="P310" i="2"/>
  <c r="J40" i="2"/>
  <c r="J55" i="2"/>
  <c r="J211" i="2" s="1"/>
  <c r="O51" i="2"/>
  <c r="O222" i="2"/>
  <c r="N224" i="2"/>
  <c r="K302" i="18" l="1"/>
  <c r="K336" i="18" s="1"/>
  <c r="K341" i="18" s="1"/>
  <c r="K73" i="18"/>
  <c r="J325" i="2"/>
  <c r="I258" i="18"/>
  <c r="J82" i="18"/>
  <c r="J104" i="18" s="1"/>
  <c r="J153" i="18" s="1"/>
  <c r="J157" i="18" s="1"/>
  <c r="J166" i="18" s="1"/>
  <c r="J304" i="18"/>
  <c r="J349" i="18" s="1"/>
  <c r="J351" i="18" s="1"/>
  <c r="J352" i="18" s="1"/>
  <c r="J355" i="18" s="1"/>
  <c r="I225" i="18"/>
  <c r="J223" i="18"/>
  <c r="K301" i="18"/>
  <c r="K304" i="18" s="1"/>
  <c r="K349" i="18" s="1"/>
  <c r="K80" i="18"/>
  <c r="K359" i="18"/>
  <c r="I332" i="2"/>
  <c r="I330" i="2"/>
  <c r="I333" i="2" s="1"/>
  <c r="N302" i="2"/>
  <c r="K321" i="2"/>
  <c r="K324" i="2" s="1"/>
  <c r="P314" i="2"/>
  <c r="P319" i="2" s="1"/>
  <c r="L313" i="2"/>
  <c r="L318" i="2" s="1"/>
  <c r="I199" i="2"/>
  <c r="I202" i="2" s="1"/>
  <c r="I203" i="2" s="1"/>
  <c r="K340" i="18"/>
  <c r="K343" i="18" s="1"/>
  <c r="K346" i="18" s="1"/>
  <c r="K347" i="18" s="1"/>
  <c r="M42" i="18"/>
  <c r="M328" i="18" s="1"/>
  <c r="M329" i="18" s="1"/>
  <c r="M41" i="18"/>
  <c r="M48" i="18" s="1"/>
  <c r="L46" i="18"/>
  <c r="L70" i="18" s="1"/>
  <c r="I265" i="2"/>
  <c r="I268" i="2" s="1"/>
  <c r="J265" i="2" s="1"/>
  <c r="J268" i="2" s="1"/>
  <c r="K265" i="2" s="1"/>
  <c r="K268" i="2" s="1"/>
  <c r="L265" i="2" s="1"/>
  <c r="L268" i="2" s="1"/>
  <c r="M265" i="2" s="1"/>
  <c r="M268" i="2" s="1"/>
  <c r="N322" i="18"/>
  <c r="M342" i="18"/>
  <c r="I236" i="2"/>
  <c r="I232" i="2"/>
  <c r="J329" i="2"/>
  <c r="J330" i="2" s="1"/>
  <c r="L374" i="18"/>
  <c r="L376" i="18"/>
  <c r="T331" i="18"/>
  <c r="U310" i="18"/>
  <c r="R332" i="18"/>
  <c r="S311" i="18"/>
  <c r="S326" i="18"/>
  <c r="L207" i="18"/>
  <c r="K261" i="18"/>
  <c r="L198" i="18"/>
  <c r="L162" i="18"/>
  <c r="L185" i="18"/>
  <c r="L193" i="18"/>
  <c r="K263" i="18"/>
  <c r="K262" i="18"/>
  <c r="L173" i="18"/>
  <c r="L95" i="18"/>
  <c r="L361" i="18" s="1"/>
  <c r="L102" i="18"/>
  <c r="L151" i="18"/>
  <c r="L345" i="18"/>
  <c r="L350" i="18"/>
  <c r="K264" i="18"/>
  <c r="Q333" i="18"/>
  <c r="Q337" i="18" s="1"/>
  <c r="R312" i="18"/>
  <c r="L38" i="18"/>
  <c r="L77" i="18"/>
  <c r="L233" i="18" s="1"/>
  <c r="M4" i="18"/>
  <c r="R325" i="18"/>
  <c r="R244" i="18"/>
  <c r="Q246" i="18"/>
  <c r="L363" i="18"/>
  <c r="L365" i="18" s="1"/>
  <c r="L135" i="18"/>
  <c r="L372" i="18" s="1"/>
  <c r="L146" i="18"/>
  <c r="J60" i="2"/>
  <c r="J82" i="2" s="1"/>
  <c r="J131" i="2" s="1"/>
  <c r="L67" i="11"/>
  <c r="L64" i="11"/>
  <c r="L66" i="11" s="1"/>
  <c r="L68" i="11" s="1"/>
  <c r="K9" i="11"/>
  <c r="K7" i="11"/>
  <c r="K5" i="11"/>
  <c r="L3" i="11"/>
  <c r="O172" i="11"/>
  <c r="O177" i="11" s="1"/>
  <c r="O179" i="11" s="1"/>
  <c r="L165" i="11"/>
  <c r="L162" i="11"/>
  <c r="O221" i="11"/>
  <c r="O226" i="11" s="1"/>
  <c r="O228" i="11" s="1"/>
  <c r="L214" i="11"/>
  <c r="L211" i="11"/>
  <c r="O123" i="11"/>
  <c r="O128" i="11" s="1"/>
  <c r="O130" i="11"/>
  <c r="L116" i="11"/>
  <c r="L113" i="11"/>
  <c r="N74" i="11"/>
  <c r="N79" i="11" s="1"/>
  <c r="N81" i="11" s="1"/>
  <c r="N288" i="2"/>
  <c r="M309" i="2"/>
  <c r="K8" i="2"/>
  <c r="N290" i="2"/>
  <c r="M311" i="2"/>
  <c r="M315" i="2" s="1"/>
  <c r="L320" i="2"/>
  <c r="K354" i="2"/>
  <c r="K352" i="2"/>
  <c r="K351" i="2"/>
  <c r="J187" i="2"/>
  <c r="Q310" i="2"/>
  <c r="R289" i="2"/>
  <c r="J277" i="2"/>
  <c r="J226" i="2"/>
  <c r="J335" i="2"/>
  <c r="J350" i="2"/>
  <c r="K9" i="2"/>
  <c r="L3" i="2"/>
  <c r="K7" i="2"/>
  <c r="K5" i="2"/>
  <c r="I249" i="2"/>
  <c r="I251" i="2" s="1"/>
  <c r="J353" i="2"/>
  <c r="P51" i="2"/>
  <c r="P222" i="2"/>
  <c r="O224" i="2"/>
  <c r="L72" i="18" l="1"/>
  <c r="L71" i="18"/>
  <c r="L73" i="18" s="1"/>
  <c r="J354" i="18"/>
  <c r="K335" i="18"/>
  <c r="K338" i="18" s="1"/>
  <c r="J258" i="18"/>
  <c r="J254" i="18"/>
  <c r="K351" i="18"/>
  <c r="K354" i="18" s="1"/>
  <c r="K360" i="18"/>
  <c r="K258" i="18"/>
  <c r="K254" i="18"/>
  <c r="I253" i="18"/>
  <c r="K82" i="18"/>
  <c r="K104" i="18" s="1"/>
  <c r="K153" i="18" s="1"/>
  <c r="L316" i="2"/>
  <c r="K328" i="2"/>
  <c r="K323" i="2"/>
  <c r="J201" i="2"/>
  <c r="L321" i="2"/>
  <c r="L324" i="2" s="1"/>
  <c r="M313" i="2"/>
  <c r="M316" i="2" s="1"/>
  <c r="Q314" i="2"/>
  <c r="Q319" i="2" s="1"/>
  <c r="O302" i="2"/>
  <c r="K43" i="2"/>
  <c r="M8" i="18"/>
  <c r="M7" i="18"/>
  <c r="O322" i="18"/>
  <c r="N342" i="18"/>
  <c r="M69" i="18"/>
  <c r="M68" i="18"/>
  <c r="K58" i="2"/>
  <c r="M370" i="18"/>
  <c r="M374" i="18" s="1"/>
  <c r="L299" i="18"/>
  <c r="L357" i="18"/>
  <c r="L248" i="18"/>
  <c r="R333" i="18"/>
  <c r="R337" i="18" s="1"/>
  <c r="S312" i="18"/>
  <c r="L375" i="18"/>
  <c r="S244" i="18"/>
  <c r="R246" i="18"/>
  <c r="S332" i="18"/>
  <c r="T311" i="18"/>
  <c r="S325" i="18"/>
  <c r="U331" i="18"/>
  <c r="V310" i="18"/>
  <c r="K271" i="18"/>
  <c r="L200" i="18"/>
  <c r="L209" i="18"/>
  <c r="M9" i="18"/>
  <c r="N3" i="18"/>
  <c r="M5" i="18"/>
  <c r="T326" i="18"/>
  <c r="K272" i="18"/>
  <c r="J228" i="18"/>
  <c r="J231" i="18" s="1"/>
  <c r="J178" i="18"/>
  <c r="L4" i="11"/>
  <c r="K43" i="11"/>
  <c r="M67" i="11"/>
  <c r="M64" i="11"/>
  <c r="M66" i="11" s="1"/>
  <c r="K171" i="2"/>
  <c r="K163" i="2"/>
  <c r="P172" i="11"/>
  <c r="P177" i="11" s="1"/>
  <c r="P179" i="11" s="1"/>
  <c r="L164" i="11"/>
  <c r="P221" i="11"/>
  <c r="P226" i="11" s="1"/>
  <c r="P228" i="11" s="1"/>
  <c r="L213" i="11"/>
  <c r="P123" i="11"/>
  <c r="P128" i="11" s="1"/>
  <c r="P130" i="11" s="1"/>
  <c r="L115" i="11"/>
  <c r="O74" i="11"/>
  <c r="O79" i="11" s="1"/>
  <c r="O81" i="11"/>
  <c r="K341" i="2"/>
  <c r="K343" i="2" s="1"/>
  <c r="J135" i="2"/>
  <c r="J144" i="2" s="1"/>
  <c r="J156" i="2" s="1"/>
  <c r="J165" i="2" s="1"/>
  <c r="J180" i="2" s="1"/>
  <c r="J189" i="2" s="1"/>
  <c r="O288" i="2"/>
  <c r="N309" i="2"/>
  <c r="M320" i="2"/>
  <c r="O290" i="2"/>
  <c r="N311" i="2"/>
  <c r="N315" i="2" s="1"/>
  <c r="R310" i="2"/>
  <c r="S289" i="2"/>
  <c r="K55" i="2"/>
  <c r="K211" i="2" s="1"/>
  <c r="K40" i="2"/>
  <c r="K124" i="2"/>
  <c r="K113" i="2"/>
  <c r="L4" i="2"/>
  <c r="L8" i="2" s="1"/>
  <c r="K140" i="2"/>
  <c r="K151" i="2"/>
  <c r="K73" i="2"/>
  <c r="K339" i="2" s="1"/>
  <c r="K176" i="2"/>
  <c r="K80" i="2"/>
  <c r="K185" i="2"/>
  <c r="K129" i="2"/>
  <c r="K48" i="2"/>
  <c r="J239" i="2"/>
  <c r="J241" i="2"/>
  <c r="J240" i="2"/>
  <c r="K325" i="2"/>
  <c r="J242" i="2"/>
  <c r="J250" i="2" s="1"/>
  <c r="Q51" i="2"/>
  <c r="N265" i="2"/>
  <c r="N268" i="2" s="1"/>
  <c r="Q222" i="2"/>
  <c r="P224" i="2"/>
  <c r="K329" i="2" l="1"/>
  <c r="K352" i="18"/>
  <c r="K355" i="18" s="1"/>
  <c r="N313" i="2"/>
  <c r="N318" i="2" s="1"/>
  <c r="P302" i="2"/>
  <c r="R314" i="2"/>
  <c r="R319" i="2" s="1"/>
  <c r="M318" i="2"/>
  <c r="M321" i="2" s="1"/>
  <c r="M324" i="2" s="1"/>
  <c r="K332" i="2"/>
  <c r="K330" i="2"/>
  <c r="K333" i="2" s="1"/>
  <c r="M68" i="11"/>
  <c r="N42" i="18"/>
  <c r="N328" i="18" s="1"/>
  <c r="N329" i="18" s="1"/>
  <c r="N41" i="18"/>
  <c r="N48" i="18" s="1"/>
  <c r="M46" i="18"/>
  <c r="M70" i="18" s="1"/>
  <c r="P322" i="18"/>
  <c r="O342" i="18"/>
  <c r="K232" i="2"/>
  <c r="J236" i="2"/>
  <c r="J232" i="2"/>
  <c r="M373" i="18"/>
  <c r="M376" i="18"/>
  <c r="I231" i="2"/>
  <c r="K236" i="2"/>
  <c r="S246" i="18"/>
  <c r="T244" i="18"/>
  <c r="M77" i="18"/>
  <c r="M233" i="18" s="1"/>
  <c r="M38" i="18"/>
  <c r="V331" i="18"/>
  <c r="W310" i="18"/>
  <c r="N4" i="18"/>
  <c r="J187" i="18"/>
  <c r="L261" i="18"/>
  <c r="M185" i="18"/>
  <c r="M102" i="18"/>
  <c r="M207" i="18"/>
  <c r="M198" i="18"/>
  <c r="M193" i="18"/>
  <c r="L263" i="18"/>
  <c r="L262" i="18"/>
  <c r="M151" i="18"/>
  <c r="M95" i="18"/>
  <c r="M361" i="18" s="1"/>
  <c r="M162" i="18"/>
  <c r="M173" i="18"/>
  <c r="M345" i="18"/>
  <c r="M350" i="18"/>
  <c r="L264" i="18"/>
  <c r="M363" i="18"/>
  <c r="M365" i="18" s="1"/>
  <c r="M146" i="18"/>
  <c r="M135" i="18"/>
  <c r="M372" i="18" s="1"/>
  <c r="S333" i="18"/>
  <c r="S337" i="18" s="1"/>
  <c r="T312" i="18"/>
  <c r="K157" i="18"/>
  <c r="T325" i="18"/>
  <c r="T332" i="18"/>
  <c r="U311" i="18"/>
  <c r="U326" i="18"/>
  <c r="N67" i="11"/>
  <c r="N64" i="11"/>
  <c r="N66" i="11" s="1"/>
  <c r="N68" i="11" s="1"/>
  <c r="L7" i="11"/>
  <c r="L9" i="11"/>
  <c r="L5" i="11"/>
  <c r="M3" i="11"/>
  <c r="L8" i="11"/>
  <c r="K60" i="2"/>
  <c r="K82" i="2" s="1"/>
  <c r="L338" i="2"/>
  <c r="J197" i="2"/>
  <c r="J196" i="2"/>
  <c r="Q172" i="11"/>
  <c r="Q177" i="11" s="1"/>
  <c r="Q179" i="11" s="1"/>
  <c r="L166" i="11"/>
  <c r="Q221" i="11"/>
  <c r="Q226" i="11" s="1"/>
  <c r="Q228" i="11"/>
  <c r="L215" i="11"/>
  <c r="Q123" i="11"/>
  <c r="Q128" i="11" s="1"/>
  <c r="Q130" i="11" s="1"/>
  <c r="L117" i="11"/>
  <c r="P74" i="11"/>
  <c r="P79" i="11" s="1"/>
  <c r="P81" i="11" s="1"/>
  <c r="J194" i="2"/>
  <c r="J245" i="2" s="1"/>
  <c r="J206" i="2"/>
  <c r="J209" i="2" s="1"/>
  <c r="P288" i="2"/>
  <c r="O309" i="2"/>
  <c r="N320" i="2"/>
  <c r="P290" i="2"/>
  <c r="O311" i="2"/>
  <c r="O315" i="2" s="1"/>
  <c r="L348" i="2"/>
  <c r="L351" i="2" s="1"/>
  <c r="K187" i="2"/>
  <c r="K178" i="2"/>
  <c r="K277" i="2"/>
  <c r="K335" i="2"/>
  <c r="K226" i="2"/>
  <c r="J249" i="2"/>
  <c r="K353" i="2"/>
  <c r="S310" i="2"/>
  <c r="S314" i="2" s="1"/>
  <c r="T289" i="2"/>
  <c r="L9" i="2"/>
  <c r="L7" i="2"/>
  <c r="M3" i="2"/>
  <c r="L5" i="2"/>
  <c r="K350" i="2"/>
  <c r="R51" i="2"/>
  <c r="O265" i="2"/>
  <c r="O268" i="2" s="1"/>
  <c r="R222" i="2"/>
  <c r="Q224" i="2"/>
  <c r="M72" i="18" l="1"/>
  <c r="M71" i="18"/>
  <c r="L301" i="18"/>
  <c r="L335" i="18" s="1"/>
  <c r="L302" i="18"/>
  <c r="L359" i="18"/>
  <c r="L80" i="18"/>
  <c r="J253" i="18" s="1"/>
  <c r="N316" i="2"/>
  <c r="L43" i="2"/>
  <c r="L323" i="2"/>
  <c r="O313" i="2"/>
  <c r="O318" i="2" s="1"/>
  <c r="Q302" i="2"/>
  <c r="N321" i="2"/>
  <c r="N324" i="2" s="1"/>
  <c r="L340" i="18"/>
  <c r="N68" i="18"/>
  <c r="N370" i="18"/>
  <c r="N373" i="18" s="1"/>
  <c r="N7" i="18"/>
  <c r="Q322" i="18"/>
  <c r="P342" i="18"/>
  <c r="N69" i="18"/>
  <c r="L58" i="2"/>
  <c r="J231" i="2" s="1"/>
  <c r="N8" i="18"/>
  <c r="N9" i="18"/>
  <c r="N5" i="18"/>
  <c r="O3" i="18"/>
  <c r="M375" i="18"/>
  <c r="L272" i="18"/>
  <c r="K166" i="18"/>
  <c r="V311" i="18"/>
  <c r="U332" i="18"/>
  <c r="W331" i="18"/>
  <c r="X310" i="18"/>
  <c r="U312" i="18"/>
  <c r="T333" i="18"/>
  <c r="T337" i="18" s="1"/>
  <c r="L271" i="18"/>
  <c r="V326" i="18"/>
  <c r="U325" i="18"/>
  <c r="M357" i="18"/>
  <c r="M299" i="18"/>
  <c r="M248" i="18"/>
  <c r="M200" i="18"/>
  <c r="J202" i="18"/>
  <c r="T246" i="18"/>
  <c r="U244" i="18"/>
  <c r="M209" i="18"/>
  <c r="L43" i="11"/>
  <c r="O67" i="11"/>
  <c r="O64" i="11"/>
  <c r="O66" i="11" s="1"/>
  <c r="O68" i="11" s="1"/>
  <c r="M4" i="11"/>
  <c r="M8" i="11" s="1"/>
  <c r="L171" i="2"/>
  <c r="L163" i="2"/>
  <c r="J251" i="2"/>
  <c r="J199" i="2"/>
  <c r="J202" i="2" s="1"/>
  <c r="K201" i="2" s="1"/>
  <c r="R172" i="11"/>
  <c r="R177" i="11" s="1"/>
  <c r="R179" i="11" s="1"/>
  <c r="M165" i="11"/>
  <c r="M162" i="11"/>
  <c r="R221" i="11"/>
  <c r="R226" i="11" s="1"/>
  <c r="R228" i="11" s="1"/>
  <c r="M214" i="11"/>
  <c r="M211" i="11"/>
  <c r="R123" i="11"/>
  <c r="R128" i="11" s="1"/>
  <c r="R130" i="11" s="1"/>
  <c r="M113" i="11"/>
  <c r="M116" i="11"/>
  <c r="Q74" i="11"/>
  <c r="Q79" i="11" s="1"/>
  <c r="Q81" i="11" s="1"/>
  <c r="L341" i="2"/>
  <c r="L343" i="2" s="1"/>
  <c r="L354" i="2"/>
  <c r="L352" i="2"/>
  <c r="Q288" i="2"/>
  <c r="P309" i="2"/>
  <c r="O320" i="2"/>
  <c r="Q290" i="2"/>
  <c r="P311" i="2"/>
  <c r="P315" i="2" s="1"/>
  <c r="L55" i="2"/>
  <c r="L211" i="2" s="1"/>
  <c r="L40" i="2"/>
  <c r="M4" i="2"/>
  <c r="T310" i="2"/>
  <c r="U289" i="2"/>
  <c r="K131" i="2"/>
  <c r="L113" i="2"/>
  <c r="L350" i="2" s="1"/>
  <c r="L124" i="2"/>
  <c r="S319" i="2"/>
  <c r="L80" i="2"/>
  <c r="L185" i="2"/>
  <c r="L129" i="2"/>
  <c r="L140" i="2"/>
  <c r="L151" i="2"/>
  <c r="L73" i="2"/>
  <c r="L339" i="2" s="1"/>
  <c r="L176" i="2"/>
  <c r="K240" i="2"/>
  <c r="L48" i="2"/>
  <c r="K241" i="2"/>
  <c r="L328" i="2"/>
  <c r="K239" i="2"/>
  <c r="K242" i="2"/>
  <c r="S51" i="2"/>
  <c r="P265" i="2"/>
  <c r="P268" i="2" s="1"/>
  <c r="S222" i="2"/>
  <c r="R224" i="2"/>
  <c r="M73" i="18" l="1"/>
  <c r="O316" i="2"/>
  <c r="M301" i="18"/>
  <c r="M335" i="18" s="1"/>
  <c r="I252" i="18"/>
  <c r="L254" i="18"/>
  <c r="L82" i="18"/>
  <c r="L104" i="18" s="1"/>
  <c r="L153" i="18" s="1"/>
  <c r="L157" i="18" s="1"/>
  <c r="L166" i="18" s="1"/>
  <c r="L258" i="18"/>
  <c r="K253" i="18"/>
  <c r="L360" i="18"/>
  <c r="L336" i="18"/>
  <c r="L304" i="18"/>
  <c r="L349" i="18" s="1"/>
  <c r="M359" i="18"/>
  <c r="T314" i="2"/>
  <c r="T319" i="2" s="1"/>
  <c r="O321" i="2"/>
  <c r="P313" i="2"/>
  <c r="P318" i="2" s="1"/>
  <c r="R302" i="2"/>
  <c r="L232" i="2"/>
  <c r="I230" i="2"/>
  <c r="N376" i="18"/>
  <c r="N374" i="18"/>
  <c r="K231" i="2"/>
  <c r="L236" i="2"/>
  <c r="O42" i="18"/>
  <c r="O328" i="18" s="1"/>
  <c r="O329" i="18" s="1"/>
  <c r="O41" i="18"/>
  <c r="O48" i="18" s="1"/>
  <c r="N46" i="18"/>
  <c r="N70" i="18" s="1"/>
  <c r="R322" i="18"/>
  <c r="Q342" i="18"/>
  <c r="O324" i="2"/>
  <c r="L325" i="2"/>
  <c r="Y310" i="18"/>
  <c r="X331" i="18"/>
  <c r="V325" i="18"/>
  <c r="W311" i="18"/>
  <c r="V332" i="18"/>
  <c r="W326" i="18"/>
  <c r="U333" i="18"/>
  <c r="U337" i="18" s="1"/>
  <c r="V312" i="18"/>
  <c r="K228" i="18"/>
  <c r="K231" i="18" s="1"/>
  <c r="K178" i="18"/>
  <c r="N363" i="18"/>
  <c r="N365" i="18" s="1"/>
  <c r="N135" i="18"/>
  <c r="N372" i="18" s="1"/>
  <c r="N146" i="18"/>
  <c r="V244" i="18"/>
  <c r="U246" i="18"/>
  <c r="O4" i="18"/>
  <c r="O7" i="18" s="1"/>
  <c r="N77" i="18"/>
  <c r="N233" i="18" s="1"/>
  <c r="N38" i="18"/>
  <c r="N345" i="18"/>
  <c r="M262" i="18"/>
  <c r="M263" i="18"/>
  <c r="M261" i="18"/>
  <c r="N185" i="18"/>
  <c r="N207" i="18"/>
  <c r="N198" i="18"/>
  <c r="N193" i="18"/>
  <c r="N162" i="18"/>
  <c r="N151" i="18"/>
  <c r="N95" i="18"/>
  <c r="N361" i="18" s="1"/>
  <c r="N102" i="18"/>
  <c r="N173" i="18"/>
  <c r="N350" i="18"/>
  <c r="M264" i="18"/>
  <c r="M272" i="18" s="1"/>
  <c r="J211" i="18"/>
  <c r="P67" i="11"/>
  <c r="P64" i="11"/>
  <c r="P66" i="11" s="1"/>
  <c r="P68" i="11" s="1"/>
  <c r="M9" i="11"/>
  <c r="M7" i="11"/>
  <c r="M5" i="11"/>
  <c r="N3" i="11"/>
  <c r="L60" i="2"/>
  <c r="L82" i="2" s="1"/>
  <c r="M338" i="2"/>
  <c r="J203" i="2"/>
  <c r="S172" i="11"/>
  <c r="S177" i="11" s="1"/>
  <c r="S179" i="11" s="1"/>
  <c r="M164" i="11"/>
  <c r="S221" i="11"/>
  <c r="S226" i="11" s="1"/>
  <c r="S228" i="11"/>
  <c r="M213" i="11"/>
  <c r="S123" i="11"/>
  <c r="S128" i="11" s="1"/>
  <c r="S130" i="11" s="1"/>
  <c r="M115" i="11"/>
  <c r="R74" i="11"/>
  <c r="R79" i="11" s="1"/>
  <c r="R81" i="11" s="1"/>
  <c r="K250" i="2"/>
  <c r="K135" i="2"/>
  <c r="R288" i="2"/>
  <c r="Q309" i="2"/>
  <c r="P320" i="2"/>
  <c r="Q311" i="2"/>
  <c r="Q315" i="2" s="1"/>
  <c r="R290" i="2"/>
  <c r="M9" i="2"/>
  <c r="N3" i="2"/>
  <c r="M7" i="2"/>
  <c r="M5" i="2"/>
  <c r="L353" i="2"/>
  <c r="U310" i="2"/>
  <c r="U314" i="2" s="1"/>
  <c r="V289" i="2"/>
  <c r="L277" i="2"/>
  <c r="L226" i="2"/>
  <c r="L335" i="2"/>
  <c r="L187" i="2"/>
  <c r="M348" i="2"/>
  <c r="K249" i="2"/>
  <c r="L178" i="2"/>
  <c r="M8" i="2"/>
  <c r="T51" i="2"/>
  <c r="Q265" i="2"/>
  <c r="Q268" i="2" s="1"/>
  <c r="T222" i="2"/>
  <c r="S224" i="2"/>
  <c r="N72" i="18" l="1"/>
  <c r="P316" i="2"/>
  <c r="N71" i="18"/>
  <c r="N73" i="18" s="1"/>
  <c r="M302" i="18"/>
  <c r="M336" i="18" s="1"/>
  <c r="M341" i="18" s="1"/>
  <c r="L341" i="18"/>
  <c r="L343" i="18" s="1"/>
  <c r="L346" i="18" s="1"/>
  <c r="L347" i="18" s="1"/>
  <c r="L351" i="18" s="1"/>
  <c r="L338" i="18"/>
  <c r="L178" i="18"/>
  <c r="L187" i="18" s="1"/>
  <c r="L202" i="18" s="1"/>
  <c r="L211" i="18" s="1"/>
  <c r="L228" i="18"/>
  <c r="L231" i="18" s="1"/>
  <c r="M80" i="18"/>
  <c r="J252" i="18" s="1"/>
  <c r="M43" i="2"/>
  <c r="M323" i="2"/>
  <c r="P321" i="2"/>
  <c r="P324" i="2" s="1"/>
  <c r="Q313" i="2"/>
  <c r="Q318" i="2" s="1"/>
  <c r="S302" i="2"/>
  <c r="M340" i="18"/>
  <c r="O68" i="18"/>
  <c r="S322" i="18"/>
  <c r="R342" i="18"/>
  <c r="O69" i="18"/>
  <c r="L329" i="2"/>
  <c r="M271" i="18"/>
  <c r="M58" i="2"/>
  <c r="M232" i="2" s="1"/>
  <c r="O5" i="18"/>
  <c r="O9" i="18"/>
  <c r="O46" i="18" s="1"/>
  <c r="O70" i="18" s="1"/>
  <c r="P3" i="18"/>
  <c r="W325" i="18"/>
  <c r="O8" i="18"/>
  <c r="O370" i="18"/>
  <c r="W244" i="18"/>
  <c r="V246" i="18"/>
  <c r="K187" i="18"/>
  <c r="X326" i="18"/>
  <c r="N357" i="18"/>
  <c r="N299" i="18"/>
  <c r="N248" i="18"/>
  <c r="Y331" i="18"/>
  <c r="Z310" i="18"/>
  <c r="N209" i="18"/>
  <c r="V333" i="18"/>
  <c r="V337" i="18" s="1"/>
  <c r="W312" i="18"/>
  <c r="N200" i="18"/>
  <c r="W332" i="18"/>
  <c r="X311" i="18"/>
  <c r="N375" i="18"/>
  <c r="J216" i="18"/>
  <c r="J218" i="18"/>
  <c r="J219" i="18"/>
  <c r="N4" i="11"/>
  <c r="M43" i="11"/>
  <c r="Q67" i="11"/>
  <c r="Q64" i="11"/>
  <c r="Q66" i="11" s="1"/>
  <c r="Q68" i="11" s="1"/>
  <c r="M171" i="2"/>
  <c r="M163" i="2"/>
  <c r="T172" i="11"/>
  <c r="T177" i="11" s="1"/>
  <c r="T179" i="11" s="1"/>
  <c r="M166" i="11"/>
  <c r="T221" i="11"/>
  <c r="T226" i="11" s="1"/>
  <c r="T228" i="11" s="1"/>
  <c r="M215" i="11"/>
  <c r="T123" i="11"/>
  <c r="T128" i="11" s="1"/>
  <c r="T130" i="11"/>
  <c r="M117" i="11"/>
  <c r="S74" i="11"/>
  <c r="S79" i="11" s="1"/>
  <c r="S81" i="11"/>
  <c r="M341" i="2"/>
  <c r="M343" i="2" s="1"/>
  <c r="L131" i="2"/>
  <c r="K144" i="2"/>
  <c r="R309" i="2"/>
  <c r="S288" i="2"/>
  <c r="S290" i="2"/>
  <c r="R311" i="2"/>
  <c r="R315" i="2" s="1"/>
  <c r="Q320" i="2"/>
  <c r="V310" i="2"/>
  <c r="W289" i="2"/>
  <c r="U319" i="2"/>
  <c r="M40" i="2"/>
  <c r="M55" i="2"/>
  <c r="M211" i="2" s="1"/>
  <c r="M113" i="2"/>
  <c r="M350" i="2" s="1"/>
  <c r="M124" i="2"/>
  <c r="N4" i="2"/>
  <c r="M176" i="2"/>
  <c r="M80" i="2"/>
  <c r="M185" i="2"/>
  <c r="M129" i="2"/>
  <c r="M73" i="2"/>
  <c r="M339" i="2" s="1"/>
  <c r="M140" i="2"/>
  <c r="M151" i="2"/>
  <c r="L240" i="2"/>
  <c r="M48" i="2"/>
  <c r="L241" i="2"/>
  <c r="L239" i="2"/>
  <c r="M328" i="2"/>
  <c r="L242" i="2"/>
  <c r="M354" i="2"/>
  <c r="M352" i="2"/>
  <c r="M351" i="2"/>
  <c r="U51" i="2"/>
  <c r="R265" i="2"/>
  <c r="R268" i="2" s="1"/>
  <c r="U222" i="2"/>
  <c r="T224" i="2"/>
  <c r="O71" i="18" l="1"/>
  <c r="O301" i="18" s="1"/>
  <c r="O72" i="18"/>
  <c r="M338" i="18"/>
  <c r="M304" i="18"/>
  <c r="M349" i="18" s="1"/>
  <c r="M343" i="18"/>
  <c r="M346" i="18" s="1"/>
  <c r="M347" i="18" s="1"/>
  <c r="M360" i="18"/>
  <c r="M82" i="18"/>
  <c r="M104" i="18" s="1"/>
  <c r="M153" i="18" s="1"/>
  <c r="M157" i="18" s="1"/>
  <c r="M166" i="18" s="1"/>
  <c r="M228" i="18" s="1"/>
  <c r="M231" i="18" s="1"/>
  <c r="M258" i="18"/>
  <c r="K252" i="18"/>
  <c r="L253" i="18"/>
  <c r="M254" i="18"/>
  <c r="L216" i="18"/>
  <c r="L267" i="18" s="1"/>
  <c r="L273" i="18" s="1"/>
  <c r="L218" i="18"/>
  <c r="L219" i="18"/>
  <c r="L354" i="18"/>
  <c r="L352" i="18"/>
  <c r="L355" i="18" s="1"/>
  <c r="M236" i="2"/>
  <c r="Q316" i="2"/>
  <c r="R313" i="2"/>
  <c r="R318" i="2" s="1"/>
  <c r="T302" i="2"/>
  <c r="Q321" i="2"/>
  <c r="Q324" i="2" s="1"/>
  <c r="V314" i="2"/>
  <c r="V319" i="2" s="1"/>
  <c r="P42" i="18"/>
  <c r="P328" i="18" s="1"/>
  <c r="P329" i="18" s="1"/>
  <c r="P41" i="18"/>
  <c r="P48" i="18" s="1"/>
  <c r="T322" i="18"/>
  <c r="S342" i="18"/>
  <c r="L231" i="2"/>
  <c r="J230" i="2"/>
  <c r="L330" i="2"/>
  <c r="M325" i="2"/>
  <c r="X325" i="18"/>
  <c r="J267" i="18"/>
  <c r="Y326" i="18"/>
  <c r="Z331" i="18"/>
  <c r="AA310" i="18"/>
  <c r="K202" i="18"/>
  <c r="O363" i="18"/>
  <c r="O365" i="18" s="1"/>
  <c r="O135" i="18"/>
  <c r="O372" i="18" s="1"/>
  <c r="O146" i="18"/>
  <c r="O80" i="18"/>
  <c r="P4" i="18"/>
  <c r="P7" i="18" s="1"/>
  <c r="W333" i="18"/>
  <c r="W337" i="18" s="1"/>
  <c r="X312" i="18"/>
  <c r="X244" i="18"/>
  <c r="W246" i="18"/>
  <c r="O207" i="18"/>
  <c r="O198" i="18"/>
  <c r="O185" i="18"/>
  <c r="O193" i="18"/>
  <c r="O102" i="18"/>
  <c r="O151" i="18"/>
  <c r="N263" i="18"/>
  <c r="N262" i="18"/>
  <c r="N261" i="18"/>
  <c r="O162" i="18"/>
  <c r="O173" i="18"/>
  <c r="O95" i="18"/>
  <c r="O361" i="18" s="1"/>
  <c r="O345" i="18"/>
  <c r="O350" i="18"/>
  <c r="N264" i="18"/>
  <c r="N272" i="18" s="1"/>
  <c r="X332" i="18"/>
  <c r="Y311" i="18"/>
  <c r="O38" i="18"/>
  <c r="O77" i="18"/>
  <c r="O233" i="18" s="1"/>
  <c r="O373" i="18"/>
  <c r="O376" i="18"/>
  <c r="O374" i="18"/>
  <c r="J221" i="18"/>
  <c r="N7" i="11"/>
  <c r="N9" i="11"/>
  <c r="N43" i="11" s="1"/>
  <c r="O3" i="11"/>
  <c r="N5" i="11"/>
  <c r="R67" i="11"/>
  <c r="R64" i="11"/>
  <c r="R66" i="11" s="1"/>
  <c r="R68" i="11" s="1"/>
  <c r="N8" i="11"/>
  <c r="M60" i="2"/>
  <c r="M82" i="2" s="1"/>
  <c r="N338" i="2"/>
  <c r="K230" i="2"/>
  <c r="U172" i="11"/>
  <c r="U177" i="11" s="1"/>
  <c r="U179" i="11"/>
  <c r="N162" i="11"/>
  <c r="N165" i="11"/>
  <c r="U221" i="11"/>
  <c r="U226" i="11" s="1"/>
  <c r="U228" i="11" s="1"/>
  <c r="N214" i="11"/>
  <c r="N211" i="11"/>
  <c r="U123" i="11"/>
  <c r="U128" i="11" s="1"/>
  <c r="U130" i="11" s="1"/>
  <c r="N113" i="11"/>
  <c r="N116" i="11"/>
  <c r="T74" i="11"/>
  <c r="T79" i="11" s="1"/>
  <c r="T81" i="11" s="1"/>
  <c r="L135" i="2"/>
  <c r="L144" i="2" s="1"/>
  <c r="L206" i="2" s="1"/>
  <c r="L209" i="2" s="1"/>
  <c r="L250" i="2"/>
  <c r="K156" i="2"/>
  <c r="K206" i="2"/>
  <c r="K209" i="2" s="1"/>
  <c r="S309" i="2"/>
  <c r="T288" i="2"/>
  <c r="R320" i="2"/>
  <c r="T290" i="2"/>
  <c r="S311" i="2"/>
  <c r="S315" i="2" s="1"/>
  <c r="M187" i="2"/>
  <c r="N9" i="2"/>
  <c r="N7" i="2"/>
  <c r="O3" i="2"/>
  <c r="N5" i="2"/>
  <c r="M226" i="2"/>
  <c r="M277" i="2"/>
  <c r="M335" i="2"/>
  <c r="M178" i="2"/>
  <c r="L249" i="2"/>
  <c r="M353" i="2"/>
  <c r="N8" i="2"/>
  <c r="W310" i="2"/>
  <c r="W314" i="2" s="1"/>
  <c r="X289" i="2"/>
  <c r="N348" i="2"/>
  <c r="V51" i="2"/>
  <c r="S265" i="2"/>
  <c r="S268" i="2" s="1"/>
  <c r="V222" i="2"/>
  <c r="U224" i="2"/>
  <c r="O73" i="18" l="1"/>
  <c r="R316" i="2"/>
  <c r="M351" i="18"/>
  <c r="M354" i="18" s="1"/>
  <c r="M178" i="18"/>
  <c r="M187" i="18" s="1"/>
  <c r="O302" i="18"/>
  <c r="O336" i="18" s="1"/>
  <c r="O341" i="18" s="1"/>
  <c r="O359" i="18"/>
  <c r="N302" i="18"/>
  <c r="N336" i="18" s="1"/>
  <c r="N341" i="18" s="1"/>
  <c r="N301" i="18"/>
  <c r="N359" i="18"/>
  <c r="L221" i="18"/>
  <c r="N80" i="18"/>
  <c r="M252" i="18" s="1"/>
  <c r="N43" i="2"/>
  <c r="N323" i="2"/>
  <c r="R321" i="2"/>
  <c r="R324" i="2" s="1"/>
  <c r="U302" i="2"/>
  <c r="S313" i="2"/>
  <c r="S318" i="2" s="1"/>
  <c r="N340" i="18"/>
  <c r="P68" i="18"/>
  <c r="O335" i="18"/>
  <c r="U322" i="18"/>
  <c r="T342" i="18"/>
  <c r="P69" i="18"/>
  <c r="M329" i="2"/>
  <c r="N271" i="18"/>
  <c r="N58" i="2"/>
  <c r="M231" i="2" s="1"/>
  <c r="O200" i="18"/>
  <c r="K211" i="18"/>
  <c r="P5" i="18"/>
  <c r="P9" i="18"/>
  <c r="Q3" i="18"/>
  <c r="Z326" i="18"/>
  <c r="Y244" i="18"/>
  <c r="X246" i="18"/>
  <c r="J273" i="18"/>
  <c r="O357" i="18"/>
  <c r="O299" i="18"/>
  <c r="O248" i="18"/>
  <c r="O254" i="18"/>
  <c r="P370" i="18"/>
  <c r="J224" i="18"/>
  <c r="AA331" i="18"/>
  <c r="AB310" i="18"/>
  <c r="O258" i="18"/>
  <c r="O209" i="18"/>
  <c r="Y332" i="18"/>
  <c r="Z311" i="18"/>
  <c r="Y312" i="18"/>
  <c r="X333" i="18"/>
  <c r="X337" i="18" s="1"/>
  <c r="O82" i="18"/>
  <c r="O104" i="18" s="1"/>
  <c r="O153" i="18" s="1"/>
  <c r="O157" i="18" s="1"/>
  <c r="O166" i="18" s="1"/>
  <c r="O375" i="18"/>
  <c r="P8" i="18"/>
  <c r="Y325" i="18"/>
  <c r="S67" i="11"/>
  <c r="S64" i="11"/>
  <c r="S66" i="11" s="1"/>
  <c r="S68" i="11" s="1"/>
  <c r="O4" i="11"/>
  <c r="O8" i="11" s="1"/>
  <c r="N171" i="2"/>
  <c r="N163" i="2"/>
  <c r="V172" i="11"/>
  <c r="V177" i="11" s="1"/>
  <c r="V179" i="11" s="1"/>
  <c r="N164" i="11"/>
  <c r="V221" i="11"/>
  <c r="V226" i="11" s="1"/>
  <c r="V228" i="11" s="1"/>
  <c r="N213" i="11"/>
  <c r="V123" i="11"/>
  <c r="V128" i="11" s="1"/>
  <c r="V130" i="11" s="1"/>
  <c r="N115" i="11"/>
  <c r="U74" i="11"/>
  <c r="U79" i="11" s="1"/>
  <c r="U81" i="11"/>
  <c r="N341" i="2"/>
  <c r="N343" i="2" s="1"/>
  <c r="L156" i="2"/>
  <c r="L165" i="2" s="1"/>
  <c r="L180" i="2" s="1"/>
  <c r="L189" i="2" s="1"/>
  <c r="M131" i="2"/>
  <c r="K165" i="2"/>
  <c r="T309" i="2"/>
  <c r="U288" i="2"/>
  <c r="S320" i="2"/>
  <c r="T311" i="2"/>
  <c r="T315" i="2" s="1"/>
  <c r="U290" i="2"/>
  <c r="Y289" i="2"/>
  <c r="X310" i="2"/>
  <c r="N113" i="2"/>
  <c r="N350" i="2" s="1"/>
  <c r="N124" i="2"/>
  <c r="W319" i="2"/>
  <c r="N129" i="2"/>
  <c r="N140" i="2"/>
  <c r="N151" i="2"/>
  <c r="N176" i="2"/>
  <c r="N80" i="2"/>
  <c r="N185" i="2"/>
  <c r="N73" i="2"/>
  <c r="N339" i="2" s="1"/>
  <c r="M239" i="2"/>
  <c r="M240" i="2"/>
  <c r="N48" i="2"/>
  <c r="M241" i="2"/>
  <c r="N328" i="2"/>
  <c r="M242" i="2"/>
  <c r="M250" i="2" s="1"/>
  <c r="N55" i="2"/>
  <c r="N211" i="2" s="1"/>
  <c r="N40" i="2"/>
  <c r="N351" i="2"/>
  <c r="N354" i="2"/>
  <c r="N352" i="2"/>
  <c r="O4" i="2"/>
  <c r="O348" i="2" s="1"/>
  <c r="W51" i="2"/>
  <c r="T265" i="2"/>
  <c r="T268" i="2" s="1"/>
  <c r="W222" i="2"/>
  <c r="V224" i="2"/>
  <c r="S316" i="2" l="1"/>
  <c r="M352" i="18"/>
  <c r="M355" i="18" s="1"/>
  <c r="O304" i="18"/>
  <c r="O349" i="18" s="1"/>
  <c r="N253" i="18"/>
  <c r="N343" i="18"/>
  <c r="N346" i="18" s="1"/>
  <c r="N347" i="18" s="1"/>
  <c r="N82" i="18"/>
  <c r="N104" i="18" s="1"/>
  <c r="N153" i="18" s="1"/>
  <c r="N157" i="18" s="1"/>
  <c r="N166" i="18" s="1"/>
  <c r="N254" i="18"/>
  <c r="M253" i="18"/>
  <c r="N360" i="18"/>
  <c r="N258" i="18"/>
  <c r="L252" i="18"/>
  <c r="O360" i="18"/>
  <c r="N304" i="18"/>
  <c r="N349" i="18" s="1"/>
  <c r="N335" i="18"/>
  <c r="N338" i="18" s="1"/>
  <c r="T313" i="2"/>
  <c r="T318" i="2" s="1"/>
  <c r="S321" i="2"/>
  <c r="S324" i="2" s="1"/>
  <c r="V302" i="2"/>
  <c r="X314" i="2"/>
  <c r="X319" i="2" s="1"/>
  <c r="O338" i="18"/>
  <c r="O340" i="18"/>
  <c r="O343" i="18" s="1"/>
  <c r="O346" i="18" s="1"/>
  <c r="O347" i="18" s="1"/>
  <c r="P46" i="18"/>
  <c r="P70" i="18" s="1"/>
  <c r="Q41" i="18"/>
  <c r="Q48" i="18" s="1"/>
  <c r="Q42" i="18"/>
  <c r="Q328" i="18" s="1"/>
  <c r="Q329" i="18" s="1"/>
  <c r="V322" i="18"/>
  <c r="U342" i="18"/>
  <c r="M330" i="2"/>
  <c r="N325" i="2"/>
  <c r="N236" i="2"/>
  <c r="N232" i="2"/>
  <c r="O228" i="18"/>
  <c r="O231" i="18" s="1"/>
  <c r="O178" i="18"/>
  <c r="O187" i="18" s="1"/>
  <c r="O202" i="18" s="1"/>
  <c r="O211" i="18" s="1"/>
  <c r="AB331" i="18"/>
  <c r="AC310" i="18"/>
  <c r="Y246" i="18"/>
  <c r="Z244" i="18"/>
  <c r="Q4" i="18"/>
  <c r="K223" i="18"/>
  <c r="J225" i="18"/>
  <c r="P77" i="18"/>
  <c r="P233" i="18" s="1"/>
  <c r="P38" i="18"/>
  <c r="P363" i="18"/>
  <c r="P365" i="18" s="1"/>
  <c r="P135" i="18"/>
  <c r="P372" i="18" s="1"/>
  <c r="P146" i="18"/>
  <c r="M202" i="18"/>
  <c r="AA326" i="18"/>
  <c r="P345" i="18"/>
  <c r="O263" i="18"/>
  <c r="P185" i="18"/>
  <c r="P102" i="18"/>
  <c r="P151" i="18"/>
  <c r="P207" i="18"/>
  <c r="P198" i="18"/>
  <c r="P193" i="18"/>
  <c r="P95" i="18"/>
  <c r="P361" i="18" s="1"/>
  <c r="O262" i="18"/>
  <c r="O261" i="18"/>
  <c r="P173" i="18"/>
  <c r="P162" i="18"/>
  <c r="P350" i="18"/>
  <c r="O264" i="18"/>
  <c r="O272" i="18" s="1"/>
  <c r="Y333" i="18"/>
  <c r="Y337" i="18" s="1"/>
  <c r="Z312" i="18"/>
  <c r="K216" i="18"/>
  <c r="K218" i="18"/>
  <c r="K219" i="18"/>
  <c r="P374" i="18"/>
  <c r="P376" i="18"/>
  <c r="P373" i="18"/>
  <c r="Z332" i="18"/>
  <c r="AA311" i="18"/>
  <c r="Z325" i="18"/>
  <c r="O7" i="11"/>
  <c r="O9" i="11"/>
  <c r="O43" i="11" s="1"/>
  <c r="P3" i="11"/>
  <c r="O5" i="11"/>
  <c r="T67" i="11"/>
  <c r="T64" i="11"/>
  <c r="T66" i="11" s="1"/>
  <c r="N60" i="2"/>
  <c r="N82" i="2" s="1"/>
  <c r="O338" i="2"/>
  <c r="L230" i="2"/>
  <c r="L197" i="2"/>
  <c r="L196" i="2"/>
  <c r="W172" i="11"/>
  <c r="W177" i="11" s="1"/>
  <c r="W179" i="11"/>
  <c r="N166" i="11"/>
  <c r="W221" i="11"/>
  <c r="W226" i="11" s="1"/>
  <c r="W228" i="11" s="1"/>
  <c r="N215" i="11"/>
  <c r="W123" i="11"/>
  <c r="W128" i="11" s="1"/>
  <c r="W130" i="11" s="1"/>
  <c r="N117" i="11"/>
  <c r="V74" i="11"/>
  <c r="V79" i="11" s="1"/>
  <c r="V81" i="11" s="1"/>
  <c r="L194" i="2"/>
  <c r="L245" i="2" s="1"/>
  <c r="L251" i="2" s="1"/>
  <c r="M135" i="2"/>
  <c r="M144" i="2" s="1"/>
  <c r="K180" i="2"/>
  <c r="V288" i="2"/>
  <c r="U309" i="2"/>
  <c r="U311" i="2"/>
  <c r="U315" i="2" s="1"/>
  <c r="V290" i="2"/>
  <c r="T320" i="2"/>
  <c r="M249" i="2"/>
  <c r="O354" i="2"/>
  <c r="O352" i="2"/>
  <c r="O351" i="2"/>
  <c r="O8" i="2"/>
  <c r="N226" i="2"/>
  <c r="N335" i="2"/>
  <c r="N277" i="2"/>
  <c r="N353" i="2"/>
  <c r="O9" i="2"/>
  <c r="P3" i="2"/>
  <c r="O7" i="2"/>
  <c r="O5" i="2"/>
  <c r="N187" i="2"/>
  <c r="N178" i="2"/>
  <c r="Y310" i="2"/>
  <c r="Z289" i="2"/>
  <c r="X51" i="2"/>
  <c r="U265" i="2"/>
  <c r="U268" i="2" s="1"/>
  <c r="X222" i="2"/>
  <c r="W224" i="2"/>
  <c r="P72" i="18" l="1"/>
  <c r="P71" i="18"/>
  <c r="O351" i="18"/>
  <c r="O354" i="18" s="1"/>
  <c r="N351" i="18"/>
  <c r="N352" i="18" s="1"/>
  <c r="N355" i="18" s="1"/>
  <c r="N228" i="18"/>
  <c r="N231" i="18" s="1"/>
  <c r="N178" i="18"/>
  <c r="N187" i="18" s="1"/>
  <c r="N202" i="18" s="1"/>
  <c r="N211" i="18" s="1"/>
  <c r="T316" i="2"/>
  <c r="O43" i="2"/>
  <c r="O323" i="2"/>
  <c r="Y314" i="2"/>
  <c r="Y319" i="2" s="1"/>
  <c r="T321" i="2"/>
  <c r="T324" i="2" s="1"/>
  <c r="U313" i="2"/>
  <c r="U318" i="2" s="1"/>
  <c r="W302" i="2"/>
  <c r="T68" i="11"/>
  <c r="Q68" i="18"/>
  <c r="Q69" i="18"/>
  <c r="Q370" i="18"/>
  <c r="Q376" i="18" s="1"/>
  <c r="Q7" i="18"/>
  <c r="W322" i="18"/>
  <c r="V342" i="18"/>
  <c r="N329" i="2"/>
  <c r="Q8" i="18"/>
  <c r="AA325" i="18"/>
  <c r="Z246" i="18"/>
  <c r="AA244" i="18"/>
  <c r="Q5" i="18"/>
  <c r="Q9" i="18"/>
  <c r="R3" i="18"/>
  <c r="AB326" i="18"/>
  <c r="O271" i="18"/>
  <c r="K267" i="18"/>
  <c r="P209" i="18"/>
  <c r="AD310" i="18"/>
  <c r="AC331" i="18"/>
  <c r="M211" i="18"/>
  <c r="P375" i="18"/>
  <c r="O216" i="18"/>
  <c r="O267" i="18" s="1"/>
  <c r="O218" i="18"/>
  <c r="O219" i="18"/>
  <c r="Z333" i="18"/>
  <c r="Z337" i="18" s="1"/>
  <c r="AA312" i="18"/>
  <c r="AB311" i="18"/>
  <c r="AA332" i="18"/>
  <c r="P200" i="18"/>
  <c r="K221" i="18"/>
  <c r="K224" i="18" s="1"/>
  <c r="P357" i="18"/>
  <c r="P299" i="18"/>
  <c r="P248" i="18"/>
  <c r="U67" i="11"/>
  <c r="U64" i="11"/>
  <c r="U66" i="11" s="1"/>
  <c r="P4" i="11"/>
  <c r="O58" i="2"/>
  <c r="O163" i="2"/>
  <c r="O171" i="2"/>
  <c r="L199" i="2"/>
  <c r="X172" i="11"/>
  <c r="X177" i="11" s="1"/>
  <c r="X179" i="11" s="1"/>
  <c r="O162" i="11"/>
  <c r="O165" i="11"/>
  <c r="X221" i="11"/>
  <c r="X226" i="11" s="1"/>
  <c r="X228" i="11"/>
  <c r="O214" i="11"/>
  <c r="O211" i="11"/>
  <c r="X123" i="11"/>
  <c r="X128" i="11" s="1"/>
  <c r="X130" i="11" s="1"/>
  <c r="O116" i="11"/>
  <c r="O113" i="11"/>
  <c r="W74" i="11"/>
  <c r="W79" i="11" s="1"/>
  <c r="W81" i="11" s="1"/>
  <c r="O341" i="2"/>
  <c r="O343" i="2" s="1"/>
  <c r="N131" i="2"/>
  <c r="N135" i="2" s="1"/>
  <c r="M206" i="2"/>
  <c r="M209" i="2" s="1"/>
  <c r="M156" i="2"/>
  <c r="K189" i="2"/>
  <c r="V309" i="2"/>
  <c r="W288" i="2"/>
  <c r="V311" i="2"/>
  <c r="V315" i="2" s="1"/>
  <c r="W290" i="2"/>
  <c r="U320" i="2"/>
  <c r="O55" i="2"/>
  <c r="O211" i="2" s="1"/>
  <c r="O40" i="2"/>
  <c r="O124" i="2"/>
  <c r="O113" i="2"/>
  <c r="O350" i="2" s="1"/>
  <c r="P4" i="2"/>
  <c r="P8" i="2" s="1"/>
  <c r="Z310" i="2"/>
  <c r="AA289" i="2"/>
  <c r="O73" i="2"/>
  <c r="O339" i="2" s="1"/>
  <c r="O176" i="2"/>
  <c r="O80" i="2"/>
  <c r="O185" i="2"/>
  <c r="O129" i="2"/>
  <c r="O140" i="2"/>
  <c r="O151" i="2"/>
  <c r="N240" i="2"/>
  <c r="O48" i="2"/>
  <c r="N241" i="2"/>
  <c r="O328" i="2"/>
  <c r="N239" i="2"/>
  <c r="N242" i="2"/>
  <c r="N250" i="2" s="1"/>
  <c r="Y51" i="2"/>
  <c r="V265" i="2"/>
  <c r="V268" i="2" s="1"/>
  <c r="Y222" i="2"/>
  <c r="X224" i="2"/>
  <c r="P73" i="18" l="1"/>
  <c r="U316" i="2"/>
  <c r="N354" i="18"/>
  <c r="O352" i="18"/>
  <c r="O355" i="18" s="1"/>
  <c r="P359" i="18"/>
  <c r="N216" i="18"/>
  <c r="N267" i="18" s="1"/>
  <c r="N273" i="18" s="1"/>
  <c r="N218" i="18"/>
  <c r="N219" i="18"/>
  <c r="X302" i="2"/>
  <c r="V313" i="2"/>
  <c r="V318" i="2" s="1"/>
  <c r="Z314" i="2"/>
  <c r="Z319" i="2" s="1"/>
  <c r="U321" i="2"/>
  <c r="U324" i="2" s="1"/>
  <c r="U68" i="11"/>
  <c r="R42" i="18"/>
  <c r="R328" i="18" s="1"/>
  <c r="R329" i="18" s="1"/>
  <c r="R41" i="18"/>
  <c r="R48" i="18" s="1"/>
  <c r="Q46" i="18"/>
  <c r="Q373" i="18"/>
  <c r="Q374" i="18"/>
  <c r="X322" i="18"/>
  <c r="W342" i="18"/>
  <c r="N330" i="2"/>
  <c r="O325" i="2"/>
  <c r="O273" i="18"/>
  <c r="O221" i="18"/>
  <c r="AC326" i="18"/>
  <c r="K225" i="18"/>
  <c r="L223" i="18"/>
  <c r="L224" i="18" s="1"/>
  <c r="AB325" i="18"/>
  <c r="M216" i="18"/>
  <c r="M219" i="18"/>
  <c r="M218" i="18"/>
  <c r="Q363" i="18"/>
  <c r="Q365" i="18" s="1"/>
  <c r="Q146" i="18"/>
  <c r="Q135" i="18"/>
  <c r="Q372" i="18" s="1"/>
  <c r="AB332" i="18"/>
  <c r="AC311" i="18"/>
  <c r="R4" i="18"/>
  <c r="AB312" i="18"/>
  <c r="AA333" i="18"/>
  <c r="AA337" i="18" s="1"/>
  <c r="AD331" i="18"/>
  <c r="AE310" i="18"/>
  <c r="Q345" i="18"/>
  <c r="P263" i="18"/>
  <c r="P261" i="18"/>
  <c r="P262" i="18"/>
  <c r="Q207" i="18"/>
  <c r="Q198" i="18"/>
  <c r="Q193" i="18"/>
  <c r="Q102" i="18"/>
  <c r="Q95" i="18"/>
  <c r="Q361" i="18" s="1"/>
  <c r="Q173" i="18"/>
  <c r="Q185" i="18"/>
  <c r="Q151" i="18"/>
  <c r="Q162" i="18"/>
  <c r="Q350" i="18"/>
  <c r="P264" i="18"/>
  <c r="P272" i="18" s="1"/>
  <c r="Q38" i="18"/>
  <c r="Q77" i="18"/>
  <c r="Q233" i="18" s="1"/>
  <c r="K273" i="18"/>
  <c r="AA246" i="18"/>
  <c r="AB244" i="18"/>
  <c r="O236" i="2"/>
  <c r="O232" i="2"/>
  <c r="N231" i="2"/>
  <c r="P7" i="11"/>
  <c r="P9" i="11"/>
  <c r="P43" i="11" s="1"/>
  <c r="Q3" i="11"/>
  <c r="P5" i="11"/>
  <c r="P8" i="11"/>
  <c r="V67" i="11"/>
  <c r="V64" i="11"/>
  <c r="V66" i="11" s="1"/>
  <c r="V68" i="11" s="1"/>
  <c r="O60" i="2"/>
  <c r="O82" i="2" s="1"/>
  <c r="O131" i="2" s="1"/>
  <c r="O135" i="2" s="1"/>
  <c r="O144" i="2" s="1"/>
  <c r="P338" i="2"/>
  <c r="M230" i="2"/>
  <c r="K194" i="2"/>
  <c r="K197" i="2"/>
  <c r="K196" i="2"/>
  <c r="Y172" i="11"/>
  <c r="Y177" i="11" s="1"/>
  <c r="Y179" i="11"/>
  <c r="O164" i="11"/>
  <c r="Y221" i="11"/>
  <c r="Y226" i="11" s="1"/>
  <c r="Y228" i="11" s="1"/>
  <c r="O213" i="11"/>
  <c r="Y123" i="11"/>
  <c r="Y128" i="11" s="1"/>
  <c r="Y130" i="11" s="1"/>
  <c r="O115" i="11"/>
  <c r="X74" i="11"/>
  <c r="X79" i="11" s="1"/>
  <c r="X81" i="11" s="1"/>
  <c r="M165" i="2"/>
  <c r="N144" i="2"/>
  <c r="W309" i="2"/>
  <c r="X288" i="2"/>
  <c r="P348" i="2"/>
  <c r="P351" i="2" s="1"/>
  <c r="W311" i="2"/>
  <c r="W315" i="2" s="1"/>
  <c r="X290" i="2"/>
  <c r="V320" i="2"/>
  <c r="N249" i="2"/>
  <c r="O178" i="2"/>
  <c r="P9" i="2"/>
  <c r="P7" i="2"/>
  <c r="Q3" i="2"/>
  <c r="P5" i="2"/>
  <c r="O353" i="2"/>
  <c r="O226" i="2"/>
  <c r="O277" i="2"/>
  <c r="O335" i="2"/>
  <c r="O187" i="2"/>
  <c r="AA310" i="2"/>
  <c r="AB289" i="2"/>
  <c r="Z51" i="2"/>
  <c r="W265" i="2"/>
  <c r="W268" i="2" s="1"/>
  <c r="Z222" i="2"/>
  <c r="Y224" i="2"/>
  <c r="Q70" i="18" l="1"/>
  <c r="Q72" i="18" s="1"/>
  <c r="V316" i="2"/>
  <c r="N221" i="18"/>
  <c r="P302" i="18"/>
  <c r="P336" i="18" s="1"/>
  <c r="P341" i="18" s="1"/>
  <c r="P301" i="18"/>
  <c r="P80" i="18"/>
  <c r="P43" i="2"/>
  <c r="P323" i="2"/>
  <c r="AA314" i="2"/>
  <c r="AA319" i="2" s="1"/>
  <c r="V321" i="2"/>
  <c r="V324" i="2" s="1"/>
  <c r="W313" i="2"/>
  <c r="W318" i="2" s="1"/>
  <c r="Y302" i="2"/>
  <c r="P340" i="18"/>
  <c r="R8" i="18"/>
  <c r="R7" i="18"/>
  <c r="Y322" i="18"/>
  <c r="X342" i="18"/>
  <c r="R69" i="18"/>
  <c r="R68" i="18"/>
  <c r="O329" i="2"/>
  <c r="AF310" i="18"/>
  <c r="AE331" i="18"/>
  <c r="AB333" i="18"/>
  <c r="AB337" i="18" s="1"/>
  <c r="AC312" i="18"/>
  <c r="AC325" i="18"/>
  <c r="M267" i="18"/>
  <c r="Q200" i="18"/>
  <c r="R5" i="18"/>
  <c r="R9" i="18"/>
  <c r="S3" i="18"/>
  <c r="L225" i="18"/>
  <c r="M223" i="18"/>
  <c r="R370" i="18"/>
  <c r="Q209" i="18"/>
  <c r="AD326" i="18"/>
  <c r="AB246" i="18"/>
  <c r="AC244" i="18"/>
  <c r="P271" i="18"/>
  <c r="Q357" i="18"/>
  <c r="Q299" i="18"/>
  <c r="Q248" i="18"/>
  <c r="Q375" i="18"/>
  <c r="AC332" i="18"/>
  <c r="AD311" i="18"/>
  <c r="M221" i="18"/>
  <c r="W67" i="11"/>
  <c r="W64" i="11"/>
  <c r="W66" i="11" s="1"/>
  <c r="W68" i="11" s="1"/>
  <c r="Q4" i="11"/>
  <c r="Q8" i="11" s="1"/>
  <c r="P58" i="2"/>
  <c r="P171" i="2"/>
  <c r="P163" i="2"/>
  <c r="K199" i="2"/>
  <c r="K202" i="2" s="1"/>
  <c r="Z172" i="11"/>
  <c r="Z177" i="11" s="1"/>
  <c r="Z179" i="11" s="1"/>
  <c r="O166" i="11"/>
  <c r="Z221" i="11"/>
  <c r="Z226" i="11" s="1"/>
  <c r="Z228" i="11" s="1"/>
  <c r="O215" i="11"/>
  <c r="Z123" i="11"/>
  <c r="Z128" i="11" s="1"/>
  <c r="Z130" i="11"/>
  <c r="O117" i="11"/>
  <c r="Y74" i="11"/>
  <c r="Y79" i="11" s="1"/>
  <c r="Y81" i="11" s="1"/>
  <c r="P341" i="2"/>
  <c r="P343" i="2" s="1"/>
  <c r="N156" i="2"/>
  <c r="N206" i="2"/>
  <c r="N209" i="2" s="1"/>
  <c r="M180" i="2"/>
  <c r="K245" i="2"/>
  <c r="P354" i="2"/>
  <c r="P352" i="2"/>
  <c r="Y288" i="2"/>
  <c r="X309" i="2"/>
  <c r="X311" i="2"/>
  <c r="X315" i="2" s="1"/>
  <c r="Y290" i="2"/>
  <c r="W320" i="2"/>
  <c r="O156" i="2"/>
  <c r="O165" i="2" s="1"/>
  <c r="O180" i="2" s="1"/>
  <c r="O189" i="2" s="1"/>
  <c r="O206" i="2"/>
  <c r="O209" i="2" s="1"/>
  <c r="P55" i="2"/>
  <c r="P211" i="2" s="1"/>
  <c r="P40" i="2"/>
  <c r="Q4" i="2"/>
  <c r="Q348" i="2" s="1"/>
  <c r="P113" i="2"/>
  <c r="P350" i="2" s="1"/>
  <c r="P124" i="2"/>
  <c r="P151" i="2"/>
  <c r="P73" i="2"/>
  <c r="P339" i="2" s="1"/>
  <c r="P176" i="2"/>
  <c r="P80" i="2"/>
  <c r="P185" i="2"/>
  <c r="P129" i="2"/>
  <c r="P140" i="2"/>
  <c r="O241" i="2"/>
  <c r="O240" i="2"/>
  <c r="P48" i="2"/>
  <c r="P328" i="2"/>
  <c r="O239" i="2"/>
  <c r="O242" i="2"/>
  <c r="O250" i="2" s="1"/>
  <c r="AB310" i="2"/>
  <c r="AC289" i="2"/>
  <c r="AA51" i="2"/>
  <c r="X265" i="2"/>
  <c r="X268" i="2" s="1"/>
  <c r="AA222" i="2"/>
  <c r="Z224" i="2"/>
  <c r="Q71" i="18" l="1"/>
  <c r="Q301" i="18"/>
  <c r="Q73" i="18"/>
  <c r="Q80" i="18"/>
  <c r="Q258" i="18" s="1"/>
  <c r="Q359" i="18"/>
  <c r="Q302" i="18"/>
  <c r="Q336" i="18" s="1"/>
  <c r="Q341" i="18" s="1"/>
  <c r="P343" i="18"/>
  <c r="P346" i="18" s="1"/>
  <c r="P347" i="18" s="1"/>
  <c r="P335" i="18"/>
  <c r="P338" i="18" s="1"/>
  <c r="P304" i="18"/>
  <c r="P349" i="18" s="1"/>
  <c r="N252" i="18"/>
  <c r="O253" i="18"/>
  <c r="P254" i="18"/>
  <c r="P360" i="18"/>
  <c r="P258" i="18"/>
  <c r="P82" i="18"/>
  <c r="P104" i="18" s="1"/>
  <c r="P153" i="18" s="1"/>
  <c r="P157" i="18" s="1"/>
  <c r="P166" i="18" s="1"/>
  <c r="W316" i="2"/>
  <c r="W321" i="2"/>
  <c r="W324" i="2" s="1"/>
  <c r="Z302" i="2"/>
  <c r="AB314" i="2"/>
  <c r="AB319" i="2" s="1"/>
  <c r="X313" i="2"/>
  <c r="X316" i="2" s="1"/>
  <c r="Q335" i="18"/>
  <c r="S42" i="18"/>
  <c r="S328" i="18" s="1"/>
  <c r="S329" i="18" s="1"/>
  <c r="S41" i="18"/>
  <c r="S48" i="18" s="1"/>
  <c r="R46" i="18"/>
  <c r="Z322" i="18"/>
  <c r="Y342" i="18"/>
  <c r="O330" i="2"/>
  <c r="P325" i="2"/>
  <c r="M224" i="18"/>
  <c r="N223" i="18" s="1"/>
  <c r="N224" i="18" s="1"/>
  <c r="AE326" i="18"/>
  <c r="Q262" i="18"/>
  <c r="R193" i="18"/>
  <c r="R173" i="18"/>
  <c r="R102" i="18"/>
  <c r="R95" i="18"/>
  <c r="R361" i="18" s="1"/>
  <c r="R151" i="18"/>
  <c r="Q261" i="18"/>
  <c r="Q263" i="18"/>
  <c r="R198" i="18"/>
  <c r="R162" i="18"/>
  <c r="R185" i="18"/>
  <c r="R207" i="18"/>
  <c r="R345" i="18"/>
  <c r="R350" i="18"/>
  <c r="Q264" i="18"/>
  <c r="Q272" i="18" s="1"/>
  <c r="AD325" i="18"/>
  <c r="R363" i="18"/>
  <c r="R365" i="18" s="1"/>
  <c r="R146" i="18"/>
  <c r="R135" i="18"/>
  <c r="R372" i="18" s="1"/>
  <c r="AF331" i="18"/>
  <c r="AG310" i="18"/>
  <c r="AG331" i="18" s="1"/>
  <c r="R38" i="18"/>
  <c r="R77" i="18"/>
  <c r="R233" i="18" s="1"/>
  <c r="AD244" i="18"/>
  <c r="AC246" i="18"/>
  <c r="AC333" i="18"/>
  <c r="AC337" i="18" s="1"/>
  <c r="AD312" i="18"/>
  <c r="S4" i="18"/>
  <c r="R374" i="18"/>
  <c r="R373" i="18"/>
  <c r="R376" i="18"/>
  <c r="M273" i="18"/>
  <c r="AD332" i="18"/>
  <c r="AE311" i="18"/>
  <c r="P236" i="2"/>
  <c r="P232" i="2"/>
  <c r="O231" i="2"/>
  <c r="Q7" i="11"/>
  <c r="Q9" i="11"/>
  <c r="Q43" i="11" s="1"/>
  <c r="R3" i="11"/>
  <c r="Q5" i="11"/>
  <c r="X67" i="11"/>
  <c r="X64" i="11"/>
  <c r="X66" i="11" s="1"/>
  <c r="X68" i="11" s="1"/>
  <c r="P60" i="2"/>
  <c r="P82" i="2" s="1"/>
  <c r="P131" i="2" s="1"/>
  <c r="P135" i="2" s="1"/>
  <c r="Q338" i="2"/>
  <c r="N230" i="2"/>
  <c r="O194" i="2"/>
  <c r="O197" i="2"/>
  <c r="O196" i="2"/>
  <c r="AA172" i="11"/>
  <c r="AA177" i="11" s="1"/>
  <c r="AA179" i="11" s="1"/>
  <c r="P162" i="11"/>
  <c r="P164" i="11" s="1"/>
  <c r="P165" i="11"/>
  <c r="AA221" i="11"/>
  <c r="AA226" i="11" s="1"/>
  <c r="AA228" i="11" s="1"/>
  <c r="P214" i="11"/>
  <c r="P211" i="11"/>
  <c r="AA123" i="11"/>
  <c r="AA128" i="11" s="1"/>
  <c r="AA130" i="11" s="1"/>
  <c r="P116" i="11"/>
  <c r="P113" i="11"/>
  <c r="P115" i="11" s="1"/>
  <c r="P117" i="11" s="1"/>
  <c r="Z74" i="11"/>
  <c r="Z79" i="11" s="1"/>
  <c r="Z81" i="11"/>
  <c r="K251" i="2"/>
  <c r="K203" i="2"/>
  <c r="L201" i="2"/>
  <c r="L202" i="2" s="1"/>
  <c r="M189" i="2"/>
  <c r="N165" i="2"/>
  <c r="Z288" i="2"/>
  <c r="Y309" i="2"/>
  <c r="Z290" i="2"/>
  <c r="Y311" i="2"/>
  <c r="Y315" i="2" s="1"/>
  <c r="X320" i="2"/>
  <c r="Q351" i="2"/>
  <c r="Q352" i="2"/>
  <c r="Q354" i="2"/>
  <c r="Q9" i="2"/>
  <c r="Q7" i="2"/>
  <c r="R3" i="2"/>
  <c r="Q5" i="2"/>
  <c r="P277" i="2"/>
  <c r="P335" i="2"/>
  <c r="P226" i="2"/>
  <c r="P353" i="2"/>
  <c r="P178" i="2"/>
  <c r="O249" i="2"/>
  <c r="AD289" i="2"/>
  <c r="AC310" i="2"/>
  <c r="P187" i="2"/>
  <c r="Q8" i="2"/>
  <c r="AB51" i="2"/>
  <c r="Y265" i="2"/>
  <c r="Y268" i="2" s="1"/>
  <c r="AB222" i="2"/>
  <c r="AA224" i="2"/>
  <c r="R70" i="18" l="1"/>
  <c r="R72" i="18" s="1"/>
  <c r="Q82" i="18"/>
  <c r="Q104" i="18" s="1"/>
  <c r="Q153" i="18" s="1"/>
  <c r="Q157" i="18" s="1"/>
  <c r="Q166" i="18" s="1"/>
  <c r="Q178" i="18" s="1"/>
  <c r="Q187" i="18" s="1"/>
  <c r="Q202" i="18" s="1"/>
  <c r="Q211" i="18" s="1"/>
  <c r="Q216" i="18" s="1"/>
  <c r="Q267" i="18" s="1"/>
  <c r="Q304" i="18"/>
  <c r="Q349" i="18" s="1"/>
  <c r="P253" i="18"/>
  <c r="O252" i="18"/>
  <c r="P351" i="18"/>
  <c r="P352" i="18" s="1"/>
  <c r="P355" i="18" s="1"/>
  <c r="Q360" i="18"/>
  <c r="Q254" i="18"/>
  <c r="P228" i="18"/>
  <c r="P231" i="18" s="1"/>
  <c r="P178" i="18"/>
  <c r="P187" i="18" s="1"/>
  <c r="P202" i="18" s="1"/>
  <c r="P211" i="18" s="1"/>
  <c r="Q43" i="2"/>
  <c r="Q323" i="2"/>
  <c r="Q325" i="2" s="1"/>
  <c r="X318" i="2"/>
  <c r="Y313" i="2"/>
  <c r="Y318" i="2" s="1"/>
  <c r="AC314" i="2"/>
  <c r="AC319" i="2" s="1"/>
  <c r="AA302" i="2"/>
  <c r="X321" i="2"/>
  <c r="X324" i="2" s="1"/>
  <c r="Q338" i="18"/>
  <c r="Q340" i="18"/>
  <c r="Q343" i="18" s="1"/>
  <c r="Q346" i="18" s="1"/>
  <c r="Q347" i="18" s="1"/>
  <c r="S68" i="18"/>
  <c r="S8" i="18"/>
  <c r="S7" i="18"/>
  <c r="AA322" i="18"/>
  <c r="Z342" i="18"/>
  <c r="S69" i="18"/>
  <c r="M225" i="18"/>
  <c r="P329" i="2"/>
  <c r="R357" i="18"/>
  <c r="R299" i="18"/>
  <c r="R248" i="18"/>
  <c r="AE325" i="18"/>
  <c r="R209" i="18"/>
  <c r="R200" i="18"/>
  <c r="S370" i="18"/>
  <c r="Q271" i="18"/>
  <c r="AE244" i="18"/>
  <c r="AD246" i="18"/>
  <c r="T3" i="18"/>
  <c r="S5" i="18"/>
  <c r="S9" i="18"/>
  <c r="AF326" i="18"/>
  <c r="AE332" i="18"/>
  <c r="AF311" i="18"/>
  <c r="AD333" i="18"/>
  <c r="AD337" i="18" s="1"/>
  <c r="AE312" i="18"/>
  <c r="R375" i="18"/>
  <c r="O223" i="18"/>
  <c r="O224" i="18" s="1"/>
  <c r="N225" i="18"/>
  <c r="Y67" i="11"/>
  <c r="Y64" i="11"/>
  <c r="Y66" i="11" s="1"/>
  <c r="R4" i="11"/>
  <c r="Q58" i="2"/>
  <c r="Q163" i="2"/>
  <c r="Q171" i="2"/>
  <c r="O199" i="2"/>
  <c r="M194" i="2"/>
  <c r="M197" i="2"/>
  <c r="M196" i="2"/>
  <c r="AB172" i="11"/>
  <c r="AB177" i="11" s="1"/>
  <c r="AB179" i="11" s="1"/>
  <c r="P166" i="11"/>
  <c r="AB221" i="11"/>
  <c r="AB226" i="11" s="1"/>
  <c r="AB228" i="11" s="1"/>
  <c r="P213" i="11"/>
  <c r="AB123" i="11"/>
  <c r="AB128" i="11" s="1"/>
  <c r="AB130" i="11" s="1"/>
  <c r="Q116" i="11"/>
  <c r="Q113" i="11"/>
  <c r="Q115" i="11" s="1"/>
  <c r="Q117" i="11" s="1"/>
  <c r="AA74" i="11"/>
  <c r="AA79" i="11" s="1"/>
  <c r="AA81" i="11"/>
  <c r="Q341" i="2"/>
  <c r="Q343" i="2" s="1"/>
  <c r="N180" i="2"/>
  <c r="M201" i="2"/>
  <c r="L203" i="2"/>
  <c r="P144" i="2"/>
  <c r="P206" i="2" s="1"/>
  <c r="P209" i="2" s="1"/>
  <c r="Z309" i="2"/>
  <c r="AA288" i="2"/>
  <c r="Y320" i="2"/>
  <c r="Z311" i="2"/>
  <c r="Z315" i="2" s="1"/>
  <c r="AA290" i="2"/>
  <c r="Q40" i="2"/>
  <c r="Q55" i="2"/>
  <c r="Q211" i="2" s="1"/>
  <c r="R4" i="2"/>
  <c r="R8" i="2" s="1"/>
  <c r="AD310" i="2"/>
  <c r="AD314" i="2" s="1"/>
  <c r="AE289" i="2"/>
  <c r="Q124" i="2"/>
  <c r="Q113" i="2"/>
  <c r="Q350" i="2" s="1"/>
  <c r="O245" i="2"/>
  <c r="O251" i="2" s="1"/>
  <c r="Q129" i="2"/>
  <c r="Q73" i="2"/>
  <c r="Q339" i="2" s="1"/>
  <c r="Q140" i="2"/>
  <c r="Q151" i="2"/>
  <c r="Q176" i="2"/>
  <c r="Q80" i="2"/>
  <c r="Q185" i="2"/>
  <c r="P241" i="2"/>
  <c r="P240" i="2"/>
  <c r="Q48" i="2"/>
  <c r="Q328" i="2"/>
  <c r="P239" i="2"/>
  <c r="P242" i="2"/>
  <c r="P250" i="2" s="1"/>
  <c r="AC51" i="2"/>
  <c r="Z265" i="2"/>
  <c r="Z268" i="2" s="1"/>
  <c r="AC222" i="2"/>
  <c r="AB224" i="2"/>
  <c r="R71" i="18" l="1"/>
  <c r="R73" i="18" s="1"/>
  <c r="Q218" i="18"/>
  <c r="Q219" i="18"/>
  <c r="Q228" i="18"/>
  <c r="Q231" i="18" s="1"/>
  <c r="P354" i="18"/>
  <c r="Q351" i="18"/>
  <c r="Q352" i="18" s="1"/>
  <c r="Q355" i="18" s="1"/>
  <c r="R301" i="18"/>
  <c r="R335" i="18" s="1"/>
  <c r="P216" i="18"/>
  <c r="P267" i="18" s="1"/>
  <c r="P273" i="18" s="1"/>
  <c r="P218" i="18"/>
  <c r="P219" i="18"/>
  <c r="Y316" i="2"/>
  <c r="AB302" i="2"/>
  <c r="Y321" i="2"/>
  <c r="Y324" i="2" s="1"/>
  <c r="Z313" i="2"/>
  <c r="Z316" i="2" s="1"/>
  <c r="Y68" i="11"/>
  <c r="T42" i="18"/>
  <c r="T328" i="18" s="1"/>
  <c r="T329" i="18" s="1"/>
  <c r="T41" i="18"/>
  <c r="T48" i="18" s="1"/>
  <c r="S46" i="18"/>
  <c r="AB322" i="18"/>
  <c r="AA342" i="18"/>
  <c r="P330" i="2"/>
  <c r="Q329" i="2"/>
  <c r="Q330" i="2" s="1"/>
  <c r="P223" i="18"/>
  <c r="O225" i="18"/>
  <c r="AG326" i="18"/>
  <c r="AF325" i="18"/>
  <c r="S363" i="18"/>
  <c r="S365" i="18" s="1"/>
  <c r="S146" i="18"/>
  <c r="S135" i="18"/>
  <c r="S372" i="18" s="1"/>
  <c r="T4" i="18"/>
  <c r="S374" i="18"/>
  <c r="S373" i="18"/>
  <c r="S376" i="18"/>
  <c r="AE246" i="18"/>
  <c r="AF244" i="18"/>
  <c r="Q273" i="18"/>
  <c r="R262" i="18"/>
  <c r="R263" i="18"/>
  <c r="S151" i="18"/>
  <c r="S162" i="18"/>
  <c r="S95" i="18"/>
  <c r="S361" i="18" s="1"/>
  <c r="R261" i="18"/>
  <c r="S173" i="18"/>
  <c r="S185" i="18"/>
  <c r="S193" i="18"/>
  <c r="S207" i="18"/>
  <c r="S102" i="18"/>
  <c r="S198" i="18"/>
  <c r="S345" i="18"/>
  <c r="S350" i="18"/>
  <c r="R264" i="18"/>
  <c r="R272" i="18" s="1"/>
  <c r="S77" i="18"/>
  <c r="S233" i="18" s="1"/>
  <c r="S38" i="18"/>
  <c r="AE333" i="18"/>
  <c r="AE337" i="18" s="1"/>
  <c r="AF312" i="18"/>
  <c r="AF332" i="18"/>
  <c r="AG311" i="18"/>
  <c r="AG332" i="18" s="1"/>
  <c r="Q236" i="2"/>
  <c r="Q232" i="2"/>
  <c r="P231" i="2"/>
  <c r="R7" i="11"/>
  <c r="R9" i="11"/>
  <c r="R43" i="11" s="1"/>
  <c r="R5" i="11"/>
  <c r="S3" i="11"/>
  <c r="R8" i="11"/>
  <c r="Z67" i="11"/>
  <c r="Z64" i="11"/>
  <c r="Z66" i="11" s="1"/>
  <c r="Z68" i="11" s="1"/>
  <c r="Q60" i="2"/>
  <c r="Q82" i="2" s="1"/>
  <c r="Q131" i="2" s="1"/>
  <c r="Q135" i="2" s="1"/>
  <c r="Q144" i="2" s="1"/>
  <c r="R338" i="2"/>
  <c r="O230" i="2"/>
  <c r="M199" i="2"/>
  <c r="M202" i="2" s="1"/>
  <c r="AC172" i="11"/>
  <c r="AC177" i="11" s="1"/>
  <c r="AC179" i="11" s="1"/>
  <c r="Q162" i="11"/>
  <c r="Q164" i="11" s="1"/>
  <c r="Q165" i="11"/>
  <c r="AC221" i="11"/>
  <c r="AC226" i="11" s="1"/>
  <c r="AC228" i="11" s="1"/>
  <c r="P215" i="11"/>
  <c r="AC123" i="11"/>
  <c r="AC128" i="11" s="1"/>
  <c r="AC130" i="11" s="1"/>
  <c r="R113" i="11"/>
  <c r="R115" i="11" s="1"/>
  <c r="R116" i="11"/>
  <c r="AB74" i="11"/>
  <c r="AB79" i="11" s="1"/>
  <c r="AB81" i="11" s="1"/>
  <c r="N189" i="2"/>
  <c r="P156" i="2"/>
  <c r="M245" i="2"/>
  <c r="AB288" i="2"/>
  <c r="AA309" i="2"/>
  <c r="P249" i="2"/>
  <c r="AA311" i="2"/>
  <c r="AA315" i="2" s="1"/>
  <c r="AB290" i="2"/>
  <c r="Z320" i="2"/>
  <c r="Q187" i="2"/>
  <c r="AD319" i="2"/>
  <c r="Q178" i="2"/>
  <c r="R9" i="2"/>
  <c r="S3" i="2"/>
  <c r="R7" i="2"/>
  <c r="R5" i="2"/>
  <c r="R348" i="2"/>
  <c r="Q226" i="2"/>
  <c r="Q277" i="2"/>
  <c r="Q335" i="2"/>
  <c r="Q353" i="2"/>
  <c r="AF289" i="2"/>
  <c r="AE310" i="2"/>
  <c r="AD51" i="2"/>
  <c r="AA265" i="2"/>
  <c r="AA268" i="2" s="1"/>
  <c r="AD222" i="2"/>
  <c r="AC224" i="2"/>
  <c r="S70" i="18" l="1"/>
  <c r="S72" i="18" s="1"/>
  <c r="Q221" i="18"/>
  <c r="Q354" i="18"/>
  <c r="R302" i="18"/>
  <c r="R336" i="18" s="1"/>
  <c r="R341" i="18" s="1"/>
  <c r="P221" i="18"/>
  <c r="P224" i="18" s="1"/>
  <c r="Q223" i="18" s="1"/>
  <c r="R80" i="18"/>
  <c r="R359" i="18"/>
  <c r="Z318" i="2"/>
  <c r="Z321" i="2" s="1"/>
  <c r="Z324" i="2" s="1"/>
  <c r="R43" i="2"/>
  <c r="R323" i="2"/>
  <c r="R325" i="2" s="1"/>
  <c r="AA313" i="2"/>
  <c r="AA318" i="2" s="1"/>
  <c r="AE314" i="2"/>
  <c r="AE319" i="2" s="1"/>
  <c r="AC302" i="2"/>
  <c r="R340" i="18"/>
  <c r="T68" i="18"/>
  <c r="T8" i="18"/>
  <c r="T7" i="18"/>
  <c r="AC322" i="18"/>
  <c r="AB342" i="18"/>
  <c r="T69" i="18"/>
  <c r="R271" i="18"/>
  <c r="T370" i="18"/>
  <c r="T373" i="18" s="1"/>
  <c r="AG325" i="18"/>
  <c r="AF246" i="18"/>
  <c r="AG244" i="18"/>
  <c r="AG246" i="18" s="1"/>
  <c r="AG312" i="18"/>
  <c r="AG333" i="18" s="1"/>
  <c r="AG337" i="18" s="1"/>
  <c r="AF333" i="18"/>
  <c r="AF337" i="18" s="1"/>
  <c r="T9" i="18"/>
  <c r="T5" i="18"/>
  <c r="U3" i="18"/>
  <c r="S209" i="18"/>
  <c r="S200" i="18"/>
  <c r="S357" i="18"/>
  <c r="S299" i="18"/>
  <c r="S248" i="18"/>
  <c r="S375" i="18"/>
  <c r="AA67" i="11"/>
  <c r="AA64" i="11"/>
  <c r="AA66" i="11" s="1"/>
  <c r="S4" i="11"/>
  <c r="S8" i="11" s="1"/>
  <c r="Q166" i="11"/>
  <c r="R162" i="11" s="1"/>
  <c r="R164" i="11" s="1"/>
  <c r="R58" i="2"/>
  <c r="R171" i="2"/>
  <c r="R163" i="2"/>
  <c r="N194" i="2"/>
  <c r="N197" i="2"/>
  <c r="N196" i="2"/>
  <c r="AD172" i="11"/>
  <c r="AD177" i="11" s="1"/>
  <c r="AD179" i="11" s="1"/>
  <c r="AD221" i="11"/>
  <c r="AD226" i="11" s="1"/>
  <c r="AD228" i="11" s="1"/>
  <c r="Q214" i="11"/>
  <c r="Q211" i="11"/>
  <c r="Q213" i="11" s="1"/>
  <c r="AD123" i="11"/>
  <c r="AD128" i="11" s="1"/>
  <c r="AD130" i="11"/>
  <c r="R117" i="11"/>
  <c r="AC74" i="11"/>
  <c r="AC79" i="11" s="1"/>
  <c r="AC81" i="11"/>
  <c r="M251" i="2"/>
  <c r="R341" i="2"/>
  <c r="R343" i="2" s="1"/>
  <c r="M203" i="2"/>
  <c r="N201" i="2"/>
  <c r="P165" i="2"/>
  <c r="AB309" i="2"/>
  <c r="AC288" i="2"/>
  <c r="AC290" i="2"/>
  <c r="AB311" i="2"/>
  <c r="AB315" i="2" s="1"/>
  <c r="AA320" i="2"/>
  <c r="Q156" i="2"/>
  <c r="Q165" i="2" s="1"/>
  <c r="Q180" i="2" s="1"/>
  <c r="Q189" i="2" s="1"/>
  <c r="Q206" i="2"/>
  <c r="Q209" i="2" s="1"/>
  <c r="S4" i="2"/>
  <c r="S348" i="2" s="1"/>
  <c r="R354" i="2"/>
  <c r="R351" i="2"/>
  <c r="R352" i="2"/>
  <c r="R176" i="2"/>
  <c r="R80" i="2"/>
  <c r="R185" i="2"/>
  <c r="R73" i="2"/>
  <c r="R339" i="2" s="1"/>
  <c r="R129" i="2"/>
  <c r="R140" i="2"/>
  <c r="R151" i="2"/>
  <c r="Q241" i="2"/>
  <c r="Q240" i="2"/>
  <c r="R48" i="2"/>
  <c r="R328" i="2"/>
  <c r="Q239" i="2"/>
  <c r="Q242" i="2"/>
  <c r="Q250" i="2" s="1"/>
  <c r="AF310" i="2"/>
  <c r="AG289" i="2"/>
  <c r="AG310" i="2" s="1"/>
  <c r="R40" i="2"/>
  <c r="R55" i="2"/>
  <c r="R211" i="2" s="1"/>
  <c r="R124" i="2"/>
  <c r="R113" i="2"/>
  <c r="R350" i="2" s="1"/>
  <c r="AE51" i="2"/>
  <c r="AB265" i="2"/>
  <c r="AB268" i="2" s="1"/>
  <c r="AE222" i="2"/>
  <c r="AD224" i="2"/>
  <c r="S71" i="18" l="1"/>
  <c r="S73" i="18"/>
  <c r="Q224" i="18"/>
  <c r="R223" i="18" s="1"/>
  <c r="AA316" i="2"/>
  <c r="S302" i="18"/>
  <c r="S336" i="18" s="1"/>
  <c r="S341" i="18" s="1"/>
  <c r="R343" i="18"/>
  <c r="R346" i="18" s="1"/>
  <c r="R347" i="18" s="1"/>
  <c r="R338" i="18"/>
  <c r="R304" i="18"/>
  <c r="R349" i="18" s="1"/>
  <c r="P225" i="18"/>
  <c r="S80" i="18"/>
  <c r="S254" i="18" s="1"/>
  <c r="S301" i="18"/>
  <c r="S335" i="18" s="1"/>
  <c r="S359" i="18"/>
  <c r="R360" i="18"/>
  <c r="R82" i="18"/>
  <c r="R104" i="18" s="1"/>
  <c r="R153" i="18" s="1"/>
  <c r="R157" i="18" s="1"/>
  <c r="R166" i="18" s="1"/>
  <c r="R254" i="18"/>
  <c r="R258" i="18"/>
  <c r="P252" i="18"/>
  <c r="Q253" i="18"/>
  <c r="AG314" i="2"/>
  <c r="AG319" i="2" s="1"/>
  <c r="AA321" i="2"/>
  <c r="AA324" i="2" s="1"/>
  <c r="AB313" i="2"/>
  <c r="AB316" i="2" s="1"/>
  <c r="AF314" i="2"/>
  <c r="AF319" i="2" s="1"/>
  <c r="AD302" i="2"/>
  <c r="R165" i="11"/>
  <c r="Q215" i="11"/>
  <c r="R166" i="11"/>
  <c r="AA68" i="11"/>
  <c r="U41" i="18"/>
  <c r="U48" i="18" s="1"/>
  <c r="U42" i="18"/>
  <c r="U328" i="18" s="1"/>
  <c r="U329" i="18" s="1"/>
  <c r="T46" i="18"/>
  <c r="T70" i="18" s="1"/>
  <c r="AD322" i="18"/>
  <c r="AC342" i="18"/>
  <c r="T374" i="18"/>
  <c r="R329" i="2"/>
  <c r="R330" i="2" s="1"/>
  <c r="T376" i="18"/>
  <c r="T363" i="18"/>
  <c r="T365" i="18" s="1"/>
  <c r="T146" i="18"/>
  <c r="T135" i="18"/>
  <c r="T372" i="18" s="1"/>
  <c r="U4" i="18"/>
  <c r="T38" i="18"/>
  <c r="T77" i="18"/>
  <c r="T233" i="18" s="1"/>
  <c r="T345" i="18"/>
  <c r="S263" i="18"/>
  <c r="S261" i="18"/>
  <c r="T151" i="18"/>
  <c r="T173" i="18"/>
  <c r="S262" i="18"/>
  <c r="T207" i="18"/>
  <c r="T198" i="18"/>
  <c r="T95" i="18"/>
  <c r="T361" i="18" s="1"/>
  <c r="T185" i="18"/>
  <c r="T193" i="18"/>
  <c r="T102" i="18"/>
  <c r="T162" i="18"/>
  <c r="T350" i="18"/>
  <c r="S264" i="18"/>
  <c r="S272" i="18" s="1"/>
  <c r="R236" i="2"/>
  <c r="R232" i="2"/>
  <c r="Q231" i="2"/>
  <c r="S9" i="11"/>
  <c r="S43" i="11" s="1"/>
  <c r="S7" i="11"/>
  <c r="S5" i="11"/>
  <c r="T3" i="11"/>
  <c r="AB67" i="11"/>
  <c r="AB64" i="11"/>
  <c r="AB66" i="11" s="1"/>
  <c r="R60" i="2"/>
  <c r="R82" i="2" s="1"/>
  <c r="R131" i="2" s="1"/>
  <c r="R135" i="2" s="1"/>
  <c r="R144" i="2" s="1"/>
  <c r="S338" i="2"/>
  <c r="P230" i="2"/>
  <c r="N199" i="2"/>
  <c r="N202" i="2" s="1"/>
  <c r="O201" i="2" s="1"/>
  <c r="O202" i="2" s="1"/>
  <c r="Q194" i="2"/>
  <c r="Q245" i="2" s="1"/>
  <c r="Q197" i="2"/>
  <c r="Q196" i="2"/>
  <c r="AE172" i="11"/>
  <c r="AE177" i="11" s="1"/>
  <c r="AE179" i="11" s="1"/>
  <c r="S162" i="11"/>
  <c r="S164" i="11" s="1"/>
  <c r="S165" i="11"/>
  <c r="AE221" i="11"/>
  <c r="AE226" i="11" s="1"/>
  <c r="AE228" i="11" s="1"/>
  <c r="R214" i="11"/>
  <c r="R211" i="11"/>
  <c r="R213" i="11" s="1"/>
  <c r="R215" i="11" s="1"/>
  <c r="AE123" i="11"/>
  <c r="AE128" i="11" s="1"/>
  <c r="AE130" i="11" s="1"/>
  <c r="S116" i="11"/>
  <c r="S113" i="11"/>
  <c r="S115" i="11" s="1"/>
  <c r="S117" i="11" s="1"/>
  <c r="AD74" i="11"/>
  <c r="AD79" i="11" s="1"/>
  <c r="AD81" i="11" s="1"/>
  <c r="P180" i="2"/>
  <c r="N245" i="2"/>
  <c r="AC309" i="2"/>
  <c r="AD288" i="2"/>
  <c r="AB320" i="2"/>
  <c r="AC311" i="2"/>
  <c r="AC315" i="2" s="1"/>
  <c r="AD290" i="2"/>
  <c r="S354" i="2"/>
  <c r="S352" i="2"/>
  <c r="S351" i="2"/>
  <c r="R353" i="2"/>
  <c r="R277" i="2"/>
  <c r="R335" i="2"/>
  <c r="R226" i="2"/>
  <c r="R187" i="2"/>
  <c r="S8" i="2"/>
  <c r="R178" i="2"/>
  <c r="Q249" i="2"/>
  <c r="S9" i="2"/>
  <c r="T3" i="2"/>
  <c r="S7" i="2"/>
  <c r="S5" i="2"/>
  <c r="AF51" i="2"/>
  <c r="AC265" i="2"/>
  <c r="AC268" i="2" s="1"/>
  <c r="AE224" i="2"/>
  <c r="AF222" i="2"/>
  <c r="T72" i="18" l="1"/>
  <c r="Q225" i="18"/>
  <c r="T71" i="18"/>
  <c r="R351" i="18"/>
  <c r="R352" i="18" s="1"/>
  <c r="R355" i="18" s="1"/>
  <c r="S258" i="18"/>
  <c r="R253" i="18"/>
  <c r="S82" i="18"/>
  <c r="S104" i="18" s="1"/>
  <c r="S153" i="18" s="1"/>
  <c r="S157" i="18" s="1"/>
  <c r="S166" i="18" s="1"/>
  <c r="S228" i="18" s="1"/>
  <c r="S231" i="18" s="1"/>
  <c r="Q252" i="18"/>
  <c r="S360" i="18"/>
  <c r="S304" i="18"/>
  <c r="S349" i="18" s="1"/>
  <c r="R228" i="18"/>
  <c r="R231" i="18" s="1"/>
  <c r="R178" i="18"/>
  <c r="R187" i="18" s="1"/>
  <c r="R202" i="18" s="1"/>
  <c r="R211" i="18" s="1"/>
  <c r="S43" i="2"/>
  <c r="S323" i="2"/>
  <c r="AB318" i="2"/>
  <c r="AC313" i="2"/>
  <c r="AC318" i="2" s="1"/>
  <c r="AE302" i="2"/>
  <c r="AB321" i="2"/>
  <c r="AB324" i="2" s="1"/>
  <c r="AB68" i="11"/>
  <c r="S338" i="18"/>
  <c r="S340" i="18"/>
  <c r="S343" i="18" s="1"/>
  <c r="S346" i="18" s="1"/>
  <c r="S347" i="18" s="1"/>
  <c r="U68" i="18"/>
  <c r="U370" i="18"/>
  <c r="U376" i="18" s="1"/>
  <c r="U7" i="18"/>
  <c r="AE322" i="18"/>
  <c r="AD342" i="18"/>
  <c r="U69" i="18"/>
  <c r="S271" i="18"/>
  <c r="T209" i="18"/>
  <c r="U8" i="18"/>
  <c r="T357" i="18"/>
  <c r="T299" i="18"/>
  <c r="T248" i="18"/>
  <c r="V3" i="18"/>
  <c r="U9" i="18"/>
  <c r="U46" i="18" s="1"/>
  <c r="U70" i="18" s="1"/>
  <c r="U5" i="18"/>
  <c r="T375" i="18"/>
  <c r="T200" i="18"/>
  <c r="T4" i="11"/>
  <c r="AC67" i="11"/>
  <c r="AC64" i="11"/>
  <c r="AC66" i="11" s="1"/>
  <c r="S58" i="2"/>
  <c r="S171" i="2"/>
  <c r="S163" i="2"/>
  <c r="Q199" i="2"/>
  <c r="Q251" i="2"/>
  <c r="AF172" i="11"/>
  <c r="AF177" i="11" s="1"/>
  <c r="AF179" i="11" s="1"/>
  <c r="S166" i="11"/>
  <c r="AF221" i="11"/>
  <c r="AF226" i="11" s="1"/>
  <c r="AF228" i="11" s="1"/>
  <c r="S214" i="11"/>
  <c r="S211" i="11"/>
  <c r="S213" i="11" s="1"/>
  <c r="S215" i="11" s="1"/>
  <c r="AF123" i="11"/>
  <c r="AF128" i="11" s="1"/>
  <c r="AF130" i="11" s="1"/>
  <c r="T113" i="11"/>
  <c r="T115" i="11" s="1"/>
  <c r="T116" i="11"/>
  <c r="AE74" i="11"/>
  <c r="AE79" i="11" s="1"/>
  <c r="AE81" i="11"/>
  <c r="N251" i="2"/>
  <c r="N203" i="2"/>
  <c r="S341" i="2"/>
  <c r="S343" i="2" s="1"/>
  <c r="P189" i="2"/>
  <c r="O203" i="2"/>
  <c r="P201" i="2"/>
  <c r="AE288" i="2"/>
  <c r="AD309" i="2"/>
  <c r="AD313" i="2" s="1"/>
  <c r="AD311" i="2"/>
  <c r="AD315" i="2" s="1"/>
  <c r="AE290" i="2"/>
  <c r="AC320" i="2"/>
  <c r="R156" i="2"/>
  <c r="R206" i="2"/>
  <c r="R209" i="2" s="1"/>
  <c r="S40" i="2"/>
  <c r="S55" i="2"/>
  <c r="S211" i="2" s="1"/>
  <c r="S124" i="2"/>
  <c r="S113" i="2"/>
  <c r="S350" i="2" s="1"/>
  <c r="T4" i="2"/>
  <c r="T348" i="2" s="1"/>
  <c r="S140" i="2"/>
  <c r="S151" i="2"/>
  <c r="S73" i="2"/>
  <c r="S339" i="2" s="1"/>
  <c r="S176" i="2"/>
  <c r="S80" i="2"/>
  <c r="S185" i="2"/>
  <c r="S129" i="2"/>
  <c r="R241" i="2"/>
  <c r="R240" i="2"/>
  <c r="S48" i="2"/>
  <c r="S328" i="2"/>
  <c r="S325" i="2"/>
  <c r="R239" i="2"/>
  <c r="R242" i="2"/>
  <c r="AG51" i="2"/>
  <c r="AD265" i="2"/>
  <c r="AD268" i="2" s="1"/>
  <c r="AF224" i="2"/>
  <c r="AG222" i="2"/>
  <c r="AG224" i="2" s="1"/>
  <c r="T73" i="18" l="1"/>
  <c r="U71" i="18"/>
  <c r="U72" i="18"/>
  <c r="AC316" i="2"/>
  <c r="R354" i="18"/>
  <c r="S178" i="18"/>
  <c r="S187" i="18" s="1"/>
  <c r="S202" i="18" s="1"/>
  <c r="S211" i="18" s="1"/>
  <c r="S216" i="18" s="1"/>
  <c r="S267" i="18" s="1"/>
  <c r="S273" i="18" s="1"/>
  <c r="S351" i="18"/>
  <c r="S352" i="18" s="1"/>
  <c r="S355" i="18" s="1"/>
  <c r="T301" i="18"/>
  <c r="T335" i="18" s="1"/>
  <c r="R219" i="18"/>
  <c r="R216" i="18"/>
  <c r="R267" i="18" s="1"/>
  <c r="R273" i="18" s="1"/>
  <c r="R218" i="18"/>
  <c r="T359" i="18"/>
  <c r="AF302" i="2"/>
  <c r="AC68" i="11"/>
  <c r="V42" i="18"/>
  <c r="V328" i="18" s="1"/>
  <c r="V329" i="18" s="1"/>
  <c r="V41" i="18"/>
  <c r="V48" i="18" s="1"/>
  <c r="U373" i="18"/>
  <c r="U374" i="18"/>
  <c r="AF322" i="18"/>
  <c r="AE342" i="18"/>
  <c r="S329" i="2"/>
  <c r="S330" i="2" s="1"/>
  <c r="AC321" i="2"/>
  <c r="V4" i="18"/>
  <c r="U345" i="18"/>
  <c r="T263" i="18"/>
  <c r="T261" i="18"/>
  <c r="U193" i="18"/>
  <c r="U173" i="18"/>
  <c r="U151" i="18"/>
  <c r="T262" i="18"/>
  <c r="U162" i="18"/>
  <c r="U185" i="18"/>
  <c r="U102" i="18"/>
  <c r="U207" i="18"/>
  <c r="U198" i="18"/>
  <c r="U95" i="18"/>
  <c r="U361" i="18" s="1"/>
  <c r="U350" i="18"/>
  <c r="T264" i="18"/>
  <c r="T272" i="18" s="1"/>
  <c r="U363" i="18"/>
  <c r="U365" i="18" s="1"/>
  <c r="U146" i="18"/>
  <c r="U135" i="18"/>
  <c r="U372" i="18" s="1"/>
  <c r="U77" i="18"/>
  <c r="U233" i="18" s="1"/>
  <c r="U38" i="18"/>
  <c r="S236" i="2"/>
  <c r="S232" i="2"/>
  <c r="R231" i="2"/>
  <c r="AD67" i="11"/>
  <c r="AD64" i="11"/>
  <c r="AD66" i="11" s="1"/>
  <c r="AD68" i="11" s="1"/>
  <c r="T7" i="11"/>
  <c r="T9" i="11"/>
  <c r="T43" i="11" s="1"/>
  <c r="T5" i="11"/>
  <c r="U3" i="11"/>
  <c r="T8" i="11"/>
  <c r="S60" i="2"/>
  <c r="S82" i="2" s="1"/>
  <c r="S131" i="2" s="1"/>
  <c r="S135" i="2" s="1"/>
  <c r="S144" i="2" s="1"/>
  <c r="T338" i="2"/>
  <c r="Q230" i="2"/>
  <c r="P194" i="2"/>
  <c r="P196" i="2"/>
  <c r="P197" i="2"/>
  <c r="AG172" i="11"/>
  <c r="AG177" i="11" s="1"/>
  <c r="AG179" i="11" s="1"/>
  <c r="T165" i="11"/>
  <c r="T162" i="11"/>
  <c r="T164" i="11" s="1"/>
  <c r="AG221" i="11"/>
  <c r="AG226" i="11" s="1"/>
  <c r="AG228" i="11"/>
  <c r="T211" i="11"/>
  <c r="T213" i="11" s="1"/>
  <c r="T214" i="11"/>
  <c r="AG123" i="11"/>
  <c r="AG128" i="11" s="1"/>
  <c r="AG130" i="11" s="1"/>
  <c r="T117" i="11"/>
  <c r="AF74" i="11"/>
  <c r="AF79" i="11" s="1"/>
  <c r="AF81" i="11" s="1"/>
  <c r="R165" i="2"/>
  <c r="AD318" i="2"/>
  <c r="AE309" i="2"/>
  <c r="AF288" i="2"/>
  <c r="AE311" i="2"/>
  <c r="AE315" i="2" s="1"/>
  <c r="AF290" i="2"/>
  <c r="AD316" i="2"/>
  <c r="AD320" i="2"/>
  <c r="T351" i="2"/>
  <c r="T354" i="2"/>
  <c r="T352" i="2"/>
  <c r="S353" i="2"/>
  <c r="T9" i="2"/>
  <c r="T7" i="2"/>
  <c r="U3" i="2"/>
  <c r="T5" i="2"/>
  <c r="S226" i="2"/>
  <c r="S277" i="2"/>
  <c r="S335" i="2"/>
  <c r="R250" i="2"/>
  <c r="R249" i="2"/>
  <c r="S187" i="2"/>
  <c r="S178" i="2"/>
  <c r="T8" i="2"/>
  <c r="AE265" i="2"/>
  <c r="AE268" i="2" s="1"/>
  <c r="U301" i="18" l="1"/>
  <c r="U335" i="18" s="1"/>
  <c r="U73" i="18"/>
  <c r="S354" i="18"/>
  <c r="S218" i="18"/>
  <c r="S219" i="18"/>
  <c r="T302" i="18"/>
  <c r="T336" i="18" s="1"/>
  <c r="T341" i="18" s="1"/>
  <c r="U359" i="18"/>
  <c r="U302" i="18"/>
  <c r="U336" i="18" s="1"/>
  <c r="U341" i="18" s="1"/>
  <c r="R221" i="18"/>
  <c r="R224" i="18" s="1"/>
  <c r="T80" i="18"/>
  <c r="T43" i="2"/>
  <c r="T323" i="2"/>
  <c r="T325" i="2" s="1"/>
  <c r="AE313" i="2"/>
  <c r="AE318" i="2" s="1"/>
  <c r="AG302" i="2"/>
  <c r="T340" i="18"/>
  <c r="V68" i="18"/>
  <c r="U80" i="18"/>
  <c r="V370" i="18"/>
  <c r="V373" i="18" s="1"/>
  <c r="V7" i="18"/>
  <c r="AD321" i="2"/>
  <c r="AD324" i="2" s="1"/>
  <c r="AG322" i="18"/>
  <c r="AF342" i="18"/>
  <c r="V69" i="18"/>
  <c r="AC324" i="2"/>
  <c r="T271" i="18"/>
  <c r="U209" i="18"/>
  <c r="W3" i="18"/>
  <c r="V5" i="18"/>
  <c r="V9" i="18"/>
  <c r="V8" i="18"/>
  <c r="U200" i="18"/>
  <c r="U357" i="18"/>
  <c r="U299" i="18"/>
  <c r="U248" i="18"/>
  <c r="U375" i="18"/>
  <c r="T215" i="11"/>
  <c r="U211" i="11" s="1"/>
  <c r="U213" i="11" s="1"/>
  <c r="U4" i="11"/>
  <c r="U8" i="11" s="1"/>
  <c r="T166" i="11"/>
  <c r="U165" i="11" s="1"/>
  <c r="AE67" i="11"/>
  <c r="AE64" i="11"/>
  <c r="AE66" i="11" s="1"/>
  <c r="AE68" i="11" s="1"/>
  <c r="T58" i="2"/>
  <c r="T171" i="2"/>
  <c r="T163" i="2"/>
  <c r="P199" i="2"/>
  <c r="P202" i="2" s="1"/>
  <c r="P203" i="2" s="1"/>
  <c r="U113" i="11"/>
  <c r="U115" i="11" s="1"/>
  <c r="U116" i="11"/>
  <c r="AG74" i="11"/>
  <c r="AG79" i="11" s="1"/>
  <c r="AG81" i="11" s="1"/>
  <c r="T341" i="2"/>
  <c r="T343" i="2" s="1"/>
  <c r="P245" i="2"/>
  <c r="P251" i="2" s="1"/>
  <c r="R180" i="2"/>
  <c r="AG288" i="2"/>
  <c r="AG309" i="2" s="1"/>
  <c r="AF309" i="2"/>
  <c r="AF311" i="2"/>
  <c r="AF315" i="2" s="1"/>
  <c r="AG290" i="2"/>
  <c r="AG311" i="2" s="1"/>
  <c r="AG315" i="2" s="1"/>
  <c r="AE320" i="2"/>
  <c r="T80" i="2"/>
  <c r="T185" i="2"/>
  <c r="T129" i="2"/>
  <c r="T140" i="2"/>
  <c r="T151" i="2"/>
  <c r="T73" i="2"/>
  <c r="T339" i="2" s="1"/>
  <c r="T176" i="2"/>
  <c r="S240" i="2"/>
  <c r="T48" i="2"/>
  <c r="S241" i="2"/>
  <c r="S239" i="2"/>
  <c r="T328" i="2"/>
  <c r="S242" i="2"/>
  <c r="S156" i="2"/>
  <c r="S165" i="2" s="1"/>
  <c r="S180" i="2" s="1"/>
  <c r="S189" i="2" s="1"/>
  <c r="S206" i="2"/>
  <c r="S209" i="2" s="1"/>
  <c r="T40" i="2"/>
  <c r="T55" i="2"/>
  <c r="T211" i="2" s="1"/>
  <c r="U4" i="2"/>
  <c r="U8" i="2" s="1"/>
  <c r="T113" i="2"/>
  <c r="T350" i="2" s="1"/>
  <c r="T124" i="2"/>
  <c r="AF265" i="2"/>
  <c r="AF268" i="2" s="1"/>
  <c r="AG265" i="2" s="1"/>
  <c r="AG268" i="2" s="1"/>
  <c r="AE316" i="2" l="1"/>
  <c r="S221" i="18"/>
  <c r="T338" i="18"/>
  <c r="T343" i="18"/>
  <c r="T346" i="18" s="1"/>
  <c r="T347" i="18" s="1"/>
  <c r="T253" i="18"/>
  <c r="T304" i="18"/>
  <c r="T349" i="18" s="1"/>
  <c r="U304" i="18"/>
  <c r="U349" i="18" s="1"/>
  <c r="T254" i="18"/>
  <c r="T258" i="18"/>
  <c r="S253" i="18"/>
  <c r="R252" i="18"/>
  <c r="T360" i="18"/>
  <c r="T82" i="18"/>
  <c r="T104" i="18" s="1"/>
  <c r="T153" i="18" s="1"/>
  <c r="T157" i="18" s="1"/>
  <c r="T166" i="18" s="1"/>
  <c r="R225" i="18"/>
  <c r="S223" i="18"/>
  <c r="AE321" i="2"/>
  <c r="AE324" i="2" s="1"/>
  <c r="AF313" i="2"/>
  <c r="AF316" i="2" s="1"/>
  <c r="AG313" i="2"/>
  <c r="AG318" i="2" s="1"/>
  <c r="U214" i="11"/>
  <c r="U162" i="11"/>
  <c r="U164" i="11" s="1"/>
  <c r="U166" i="11" s="1"/>
  <c r="V162" i="11" s="1"/>
  <c r="V164" i="11" s="1"/>
  <c r="U338" i="18"/>
  <c r="U340" i="18"/>
  <c r="U343" i="18" s="1"/>
  <c r="U346" i="18" s="1"/>
  <c r="U347" i="18" s="1"/>
  <c r="W41" i="18"/>
  <c r="W48" i="18" s="1"/>
  <c r="W42" i="18"/>
  <c r="W328" i="18" s="1"/>
  <c r="W329" i="18" s="1"/>
  <c r="V46" i="18"/>
  <c r="V70" i="18" s="1"/>
  <c r="S252" i="18"/>
  <c r="V374" i="18"/>
  <c r="V376" i="18"/>
  <c r="U254" i="18"/>
  <c r="U360" i="18"/>
  <c r="U258" i="18"/>
  <c r="U82" i="18"/>
  <c r="U104" i="18" s="1"/>
  <c r="U153" i="18" s="1"/>
  <c r="U157" i="18" s="1"/>
  <c r="U166" i="18" s="1"/>
  <c r="U228" i="18" s="1"/>
  <c r="U231" i="18" s="1"/>
  <c r="AG342" i="18"/>
  <c r="T329" i="2"/>
  <c r="T330" i="2" s="1"/>
  <c r="V363" i="18"/>
  <c r="V365" i="18" s="1"/>
  <c r="V146" i="18"/>
  <c r="V135" i="18"/>
  <c r="V372" i="18" s="1"/>
  <c r="U262" i="18"/>
  <c r="U261" i="18"/>
  <c r="V162" i="18"/>
  <c r="V95" i="18"/>
  <c r="V361" i="18" s="1"/>
  <c r="V173" i="18"/>
  <c r="U263" i="18"/>
  <c r="V345" i="18"/>
  <c r="V185" i="18"/>
  <c r="V207" i="18"/>
  <c r="V198" i="18"/>
  <c r="V193" i="18"/>
  <c r="V151" i="18"/>
  <c r="V102" i="18"/>
  <c r="V350" i="18"/>
  <c r="U264" i="18"/>
  <c r="U272" i="18" s="1"/>
  <c r="V77" i="18"/>
  <c r="V233" i="18" s="1"/>
  <c r="V38" i="18"/>
  <c r="W4" i="18"/>
  <c r="T236" i="2"/>
  <c r="T232" i="2"/>
  <c r="S231" i="2"/>
  <c r="AF67" i="11"/>
  <c r="AF64" i="11"/>
  <c r="AF66" i="11" s="1"/>
  <c r="U9" i="11"/>
  <c r="U43" i="11" s="1"/>
  <c r="U7" i="11"/>
  <c r="U5" i="11"/>
  <c r="V3" i="11"/>
  <c r="T60" i="2"/>
  <c r="T82" i="2" s="1"/>
  <c r="T131" i="2" s="1"/>
  <c r="U338" i="2"/>
  <c r="R230" i="2"/>
  <c r="S194" i="2"/>
  <c r="S197" i="2"/>
  <c r="S196" i="2"/>
  <c r="Q201" i="2"/>
  <c r="Q202" i="2" s="1"/>
  <c r="Q203" i="2" s="1"/>
  <c r="V165" i="11"/>
  <c r="U215" i="11"/>
  <c r="U117" i="11"/>
  <c r="R189" i="2"/>
  <c r="S249" i="2"/>
  <c r="AG320" i="2"/>
  <c r="AF320" i="2"/>
  <c r="T353" i="2"/>
  <c r="S250" i="2"/>
  <c r="U9" i="2"/>
  <c r="V3" i="2"/>
  <c r="U7" i="2"/>
  <c r="U5" i="2"/>
  <c r="T277" i="2"/>
  <c r="T335" i="2"/>
  <c r="T226" i="2"/>
  <c r="T187" i="2"/>
  <c r="U348" i="2"/>
  <c r="T178" i="2"/>
  <c r="V72" i="18" l="1"/>
  <c r="S224" i="18"/>
  <c r="S225" i="18" s="1"/>
  <c r="AG316" i="2"/>
  <c r="V71" i="18"/>
  <c r="V73" i="18" s="1"/>
  <c r="T351" i="18"/>
  <c r="T352" i="18" s="1"/>
  <c r="T355" i="18" s="1"/>
  <c r="U351" i="18"/>
  <c r="U352" i="18" s="1"/>
  <c r="U355" i="18" s="1"/>
  <c r="T228" i="18"/>
  <c r="T231" i="18" s="1"/>
  <c r="T178" i="18"/>
  <c r="T187" i="18" s="1"/>
  <c r="T202" i="18" s="1"/>
  <c r="T211" i="18" s="1"/>
  <c r="U43" i="2"/>
  <c r="U323" i="2"/>
  <c r="U325" i="2" s="1"/>
  <c r="AG321" i="2"/>
  <c r="AG324" i="2" s="1"/>
  <c r="AF318" i="2"/>
  <c r="AF321" i="2" s="1"/>
  <c r="AF324" i="2" s="1"/>
  <c r="AF68" i="11"/>
  <c r="W68" i="18"/>
  <c r="U178" i="18"/>
  <c r="U187" i="18" s="1"/>
  <c r="U202" i="18" s="1"/>
  <c r="U211" i="18" s="1"/>
  <c r="U216" i="18" s="1"/>
  <c r="U267" i="18" s="1"/>
  <c r="W370" i="18"/>
  <c r="W374" i="18" s="1"/>
  <c r="W7" i="18"/>
  <c r="W69" i="18"/>
  <c r="U271" i="18"/>
  <c r="V357" i="18"/>
  <c r="V299" i="18"/>
  <c r="V248" i="18"/>
  <c r="V209" i="18"/>
  <c r="W9" i="18"/>
  <c r="W46" i="18" s="1"/>
  <c r="W70" i="18" s="1"/>
  <c r="X3" i="18"/>
  <c r="W5" i="18"/>
  <c r="V375" i="18"/>
  <c r="W8" i="18"/>
  <c r="V200" i="18"/>
  <c r="S199" i="2"/>
  <c r="V4" i="11"/>
  <c r="AG67" i="11"/>
  <c r="AG64" i="11"/>
  <c r="AG66" i="11" s="1"/>
  <c r="AG68" i="11" s="1"/>
  <c r="V166" i="11"/>
  <c r="W162" i="11" s="1"/>
  <c r="W164" i="11" s="1"/>
  <c r="U171" i="2"/>
  <c r="U163" i="2"/>
  <c r="U58" i="2"/>
  <c r="R194" i="2"/>
  <c r="R197" i="2"/>
  <c r="R196" i="2"/>
  <c r="R201" i="2"/>
  <c r="V211" i="11"/>
  <c r="V213" i="11" s="1"/>
  <c r="V214" i="11"/>
  <c r="V116" i="11"/>
  <c r="V113" i="11"/>
  <c r="V115" i="11" s="1"/>
  <c r="V117" i="11" s="1"/>
  <c r="U341" i="2"/>
  <c r="U343" i="2" s="1"/>
  <c r="T135" i="2"/>
  <c r="V4" i="2"/>
  <c r="V348" i="2" s="1"/>
  <c r="U176" i="2"/>
  <c r="U80" i="2"/>
  <c r="U185" i="2"/>
  <c r="U129" i="2"/>
  <c r="U73" i="2"/>
  <c r="U339" i="2" s="1"/>
  <c r="U140" i="2"/>
  <c r="U151" i="2"/>
  <c r="T240" i="2"/>
  <c r="U48" i="2"/>
  <c r="T241" i="2"/>
  <c r="T239" i="2"/>
  <c r="U328" i="2"/>
  <c r="T242" i="2"/>
  <c r="S245" i="2"/>
  <c r="S251" i="2" s="1"/>
  <c r="U354" i="2"/>
  <c r="U351" i="2"/>
  <c r="U352" i="2"/>
  <c r="U55" i="2"/>
  <c r="U211" i="2" s="1"/>
  <c r="U40" i="2"/>
  <c r="U113" i="2"/>
  <c r="U350" i="2" s="1"/>
  <c r="U124" i="2"/>
  <c r="W71" i="18" l="1"/>
  <c r="W72" i="18"/>
  <c r="T223" i="18"/>
  <c r="U354" i="18"/>
  <c r="T354" i="18"/>
  <c r="T218" i="18"/>
  <c r="T219" i="18"/>
  <c r="T216" i="18"/>
  <c r="T267" i="18" s="1"/>
  <c r="T273" i="18" s="1"/>
  <c r="W165" i="11"/>
  <c r="X42" i="18"/>
  <c r="X328" i="18" s="1"/>
  <c r="X329" i="18" s="1"/>
  <c r="X41" i="18"/>
  <c r="X48" i="18" s="1"/>
  <c r="W373" i="18"/>
  <c r="W376" i="18"/>
  <c r="U218" i="18"/>
  <c r="U219" i="18"/>
  <c r="U273" i="18"/>
  <c r="U329" i="2"/>
  <c r="U330" i="2" s="1"/>
  <c r="W38" i="18"/>
  <c r="W77" i="18"/>
  <c r="W233" i="18" s="1"/>
  <c r="X4" i="18"/>
  <c r="W363" i="18"/>
  <c r="W365" i="18" s="1"/>
  <c r="W135" i="18"/>
  <c r="W372" i="18" s="1"/>
  <c r="W146" i="18"/>
  <c r="V262" i="18"/>
  <c r="W207" i="18"/>
  <c r="V263" i="18"/>
  <c r="W173" i="18"/>
  <c r="W185" i="18"/>
  <c r="W198" i="18"/>
  <c r="W95" i="18"/>
  <c r="W361" i="18" s="1"/>
  <c r="W193" i="18"/>
  <c r="W151" i="18"/>
  <c r="W162" i="18"/>
  <c r="W102" i="18"/>
  <c r="W345" i="18"/>
  <c r="W350" i="18"/>
  <c r="V264" i="18"/>
  <c r="V272" i="18" s="1"/>
  <c r="U236" i="2"/>
  <c r="U232" i="2"/>
  <c r="T231" i="2"/>
  <c r="V7" i="11"/>
  <c r="V9" i="11"/>
  <c r="V43" i="11" s="1"/>
  <c r="W3" i="11"/>
  <c r="V5" i="11"/>
  <c r="V8" i="11"/>
  <c r="U60" i="2"/>
  <c r="U82" i="2" s="1"/>
  <c r="U131" i="2" s="1"/>
  <c r="V338" i="2"/>
  <c r="S230" i="2"/>
  <c r="R199" i="2"/>
  <c r="R202" i="2" s="1"/>
  <c r="R203" i="2" s="1"/>
  <c r="W166" i="11"/>
  <c r="V215" i="11"/>
  <c r="W116" i="11"/>
  <c r="W113" i="11"/>
  <c r="W115" i="11" s="1"/>
  <c r="W117" i="11" s="1"/>
  <c r="R245" i="2"/>
  <c r="R251" i="2" s="1"/>
  <c r="V351" i="2"/>
  <c r="V354" i="2"/>
  <c r="V352" i="2"/>
  <c r="U178" i="2"/>
  <c r="T249" i="2"/>
  <c r="V8" i="2"/>
  <c r="U353" i="2"/>
  <c r="V9" i="2"/>
  <c r="V7" i="2"/>
  <c r="W3" i="2"/>
  <c r="V5" i="2"/>
  <c r="U277" i="2"/>
  <c r="U335" i="2"/>
  <c r="U226" i="2"/>
  <c r="T250" i="2"/>
  <c r="U187" i="2"/>
  <c r="T144" i="2"/>
  <c r="W301" i="18" l="1"/>
  <c r="W335" i="18" s="1"/>
  <c r="W73" i="18"/>
  <c r="T221" i="18"/>
  <c r="T224" i="18" s="1"/>
  <c r="T225" i="18" s="1"/>
  <c r="W302" i="18"/>
  <c r="W336" i="18" s="1"/>
  <c r="W341" i="18" s="1"/>
  <c r="W359" i="18"/>
  <c r="V302" i="18"/>
  <c r="V336" i="18" s="1"/>
  <c r="V341" i="18" s="1"/>
  <c r="V359" i="18"/>
  <c r="V301" i="18"/>
  <c r="V80" i="18"/>
  <c r="V43" i="2"/>
  <c r="V323" i="2"/>
  <c r="V325" i="2" s="1"/>
  <c r="U221" i="18"/>
  <c r="V340" i="18"/>
  <c r="X68" i="18"/>
  <c r="W80" i="18"/>
  <c r="X370" i="18"/>
  <c r="X373" i="18" s="1"/>
  <c r="X7" i="18"/>
  <c r="X69" i="18"/>
  <c r="Y3" i="18"/>
  <c r="X9" i="18"/>
  <c r="X5" i="18"/>
  <c r="W375" i="18"/>
  <c r="X8" i="18"/>
  <c r="W200" i="18"/>
  <c r="W357" i="18"/>
  <c r="W299" i="18"/>
  <c r="W248" i="18"/>
  <c r="W209" i="18"/>
  <c r="W4" i="11"/>
  <c r="W8" i="11" s="1"/>
  <c r="V58" i="2"/>
  <c r="V171" i="2"/>
  <c r="V163" i="2"/>
  <c r="X162" i="11"/>
  <c r="X164" i="11" s="1"/>
  <c r="X165" i="11"/>
  <c r="W211" i="11"/>
  <c r="W213" i="11" s="1"/>
  <c r="W214" i="11"/>
  <c r="X113" i="11"/>
  <c r="X115" i="11" s="1"/>
  <c r="X116" i="11"/>
  <c r="V341" i="2"/>
  <c r="V343" i="2" s="1"/>
  <c r="S201" i="2"/>
  <c r="S202" i="2" s="1"/>
  <c r="S203" i="2" s="1"/>
  <c r="W4" i="2"/>
  <c r="W348" i="2" s="1"/>
  <c r="U135" i="2"/>
  <c r="V129" i="2"/>
  <c r="V140" i="2"/>
  <c r="V151" i="2"/>
  <c r="V176" i="2"/>
  <c r="V80" i="2"/>
  <c r="V185" i="2"/>
  <c r="V187" i="2" s="1"/>
  <c r="V73" i="2"/>
  <c r="V339" i="2" s="1"/>
  <c r="U240" i="2"/>
  <c r="V48" i="2"/>
  <c r="U241" i="2"/>
  <c r="V328" i="2"/>
  <c r="U239" i="2"/>
  <c r="U242" i="2"/>
  <c r="V113" i="2"/>
  <c r="V350" i="2" s="1"/>
  <c r="V124" i="2"/>
  <c r="T206" i="2"/>
  <c r="T209" i="2" s="1"/>
  <c r="T156" i="2"/>
  <c r="V40" i="2"/>
  <c r="V55" i="2"/>
  <c r="V211" i="2" s="1"/>
  <c r="U223" i="18" l="1"/>
  <c r="U224" i="18" s="1"/>
  <c r="W304" i="18"/>
  <c r="W349" i="18" s="1"/>
  <c r="V360" i="18"/>
  <c r="U253" i="18"/>
  <c r="T252" i="18"/>
  <c r="V254" i="18"/>
  <c r="V258" i="18"/>
  <c r="V82" i="18"/>
  <c r="V104" i="18" s="1"/>
  <c r="V153" i="18" s="1"/>
  <c r="V157" i="18" s="1"/>
  <c r="V166" i="18" s="1"/>
  <c r="V304" i="18"/>
  <c r="V349" i="18" s="1"/>
  <c r="V335" i="18"/>
  <c r="V338" i="18" s="1"/>
  <c r="V343" i="18"/>
  <c r="V346" i="18" s="1"/>
  <c r="V347" i="18" s="1"/>
  <c r="W82" i="18"/>
  <c r="W104" i="18" s="1"/>
  <c r="W153" i="18" s="1"/>
  <c r="W157" i="18" s="1"/>
  <c r="W166" i="18" s="1"/>
  <c r="W178" i="18" s="1"/>
  <c r="W187" i="18" s="1"/>
  <c r="W202" i="18" s="1"/>
  <c r="W211" i="18" s="1"/>
  <c r="U252" i="18"/>
  <c r="W338" i="18"/>
  <c r="W340" i="18"/>
  <c r="W343" i="18" s="1"/>
  <c r="W346" i="18" s="1"/>
  <c r="W347" i="18" s="1"/>
  <c r="Y41" i="18"/>
  <c r="Y48" i="18" s="1"/>
  <c r="Y42" i="18"/>
  <c r="Y328" i="18" s="1"/>
  <c r="Y329" i="18" s="1"/>
  <c r="V253" i="18"/>
  <c r="X46" i="18"/>
  <c r="X70" i="18" s="1"/>
  <c r="X374" i="18"/>
  <c r="X376" i="18"/>
  <c r="W360" i="18"/>
  <c r="V329" i="2"/>
  <c r="V330" i="2" s="1"/>
  <c r="X363" i="18"/>
  <c r="X365" i="18" s="1"/>
  <c r="X146" i="18"/>
  <c r="X135" i="18"/>
  <c r="X372" i="18" s="1"/>
  <c r="Y4" i="18"/>
  <c r="X207" i="18"/>
  <c r="W263" i="18"/>
  <c r="W262" i="18"/>
  <c r="X198" i="18"/>
  <c r="X162" i="18"/>
  <c r="X185" i="18"/>
  <c r="X193" i="18"/>
  <c r="X151" i="18"/>
  <c r="X102" i="18"/>
  <c r="X173" i="18"/>
  <c r="X95" i="18"/>
  <c r="X361" i="18" s="1"/>
  <c r="X345" i="18"/>
  <c r="X350" i="18"/>
  <c r="W264" i="18"/>
  <c r="W272" i="18" s="1"/>
  <c r="X38" i="18"/>
  <c r="X77" i="18"/>
  <c r="X233" i="18" s="1"/>
  <c r="V236" i="2"/>
  <c r="V232" i="2"/>
  <c r="U231" i="2"/>
  <c r="W9" i="11"/>
  <c r="W43" i="11" s="1"/>
  <c r="W7" i="11"/>
  <c r="X3" i="11"/>
  <c r="W5" i="11"/>
  <c r="V60" i="2"/>
  <c r="V82" i="2" s="1"/>
  <c r="V131" i="2" s="1"/>
  <c r="W338" i="2"/>
  <c r="T230" i="2"/>
  <c r="X166" i="11"/>
  <c r="W215" i="11"/>
  <c r="X117" i="11"/>
  <c r="T201" i="2"/>
  <c r="U249" i="2"/>
  <c r="W354" i="2"/>
  <c r="W351" i="2"/>
  <c r="W352" i="2"/>
  <c r="V353" i="2"/>
  <c r="U144" i="2"/>
  <c r="V335" i="2"/>
  <c r="V226" i="2"/>
  <c r="V277" i="2"/>
  <c r="V178" i="2"/>
  <c r="W8" i="2"/>
  <c r="T165" i="2"/>
  <c r="U250" i="2"/>
  <c r="W9" i="2"/>
  <c r="X3" i="2"/>
  <c r="W7" i="2"/>
  <c r="W5" i="2"/>
  <c r="X72" i="18" l="1"/>
  <c r="X71" i="18"/>
  <c r="U225" i="18"/>
  <c r="V223" i="18"/>
  <c r="V351" i="18"/>
  <c r="V352" i="18" s="1"/>
  <c r="V355" i="18" s="1"/>
  <c r="W351" i="18"/>
  <c r="W352" i="18" s="1"/>
  <c r="W355" i="18" s="1"/>
  <c r="V228" i="18"/>
  <c r="V231" i="18" s="1"/>
  <c r="V178" i="18"/>
  <c r="V187" i="18" s="1"/>
  <c r="V202" i="18" s="1"/>
  <c r="V211" i="18" s="1"/>
  <c r="W43" i="2"/>
  <c r="W323" i="2"/>
  <c r="W325" i="2" s="1"/>
  <c r="W228" i="18"/>
  <c r="W231" i="18" s="1"/>
  <c r="Y68" i="18"/>
  <c r="Y370" i="18"/>
  <c r="Y376" i="18" s="1"/>
  <c r="Y7" i="18"/>
  <c r="Y69" i="18"/>
  <c r="Y9" i="18"/>
  <c r="Z3" i="18"/>
  <c r="Y5" i="18"/>
  <c r="X200" i="18"/>
  <c r="Y8" i="18"/>
  <c r="X357" i="18"/>
  <c r="X299" i="18"/>
  <c r="X248" i="18"/>
  <c r="X375" i="18"/>
  <c r="W216" i="18"/>
  <c r="W267" i="18" s="1"/>
  <c r="W219" i="18"/>
  <c r="W218" i="18"/>
  <c r="X209" i="18"/>
  <c r="X4" i="11"/>
  <c r="X8" i="11" s="1"/>
  <c r="W58" i="2"/>
  <c r="W163" i="2"/>
  <c r="W171" i="2"/>
  <c r="Y165" i="11"/>
  <c r="Y162" i="11"/>
  <c r="Y164" i="11" s="1"/>
  <c r="Y166" i="11" s="1"/>
  <c r="X214" i="11"/>
  <c r="X211" i="11"/>
  <c r="X213" i="11" s="1"/>
  <c r="X215" i="11" s="1"/>
  <c r="Y113" i="11"/>
  <c r="Y115" i="11" s="1"/>
  <c r="Y116" i="11"/>
  <c r="W341" i="2"/>
  <c r="W343" i="2" s="1"/>
  <c r="W124" i="2"/>
  <c r="W113" i="2"/>
  <c r="W350" i="2" s="1"/>
  <c r="X4" i="2"/>
  <c r="X348" i="2" s="1"/>
  <c r="W73" i="2"/>
  <c r="W339" i="2" s="1"/>
  <c r="W176" i="2"/>
  <c r="W80" i="2"/>
  <c r="W185" i="2"/>
  <c r="W129" i="2"/>
  <c r="W140" i="2"/>
  <c r="W151" i="2"/>
  <c r="V240" i="2"/>
  <c r="W48" i="2"/>
  <c r="V241" i="2"/>
  <c r="V239" i="2"/>
  <c r="W328" i="2"/>
  <c r="V242" i="2"/>
  <c r="V135" i="2"/>
  <c r="T180" i="2"/>
  <c r="U206" i="2"/>
  <c r="U209" i="2" s="1"/>
  <c r="U156" i="2"/>
  <c r="W55" i="2"/>
  <c r="W211" i="2" s="1"/>
  <c r="W40" i="2"/>
  <c r="X359" i="18" l="1"/>
  <c r="X73" i="18"/>
  <c r="V354" i="18"/>
  <c r="W354" i="18"/>
  <c r="V216" i="18"/>
  <c r="V267" i="18" s="1"/>
  <c r="V218" i="18"/>
  <c r="V219" i="18"/>
  <c r="Z41" i="18"/>
  <c r="Z48" i="18" s="1"/>
  <c r="Z42" i="18"/>
  <c r="Z328" i="18" s="1"/>
  <c r="Z329" i="18" s="1"/>
  <c r="Y46" i="18"/>
  <c r="Y70" i="18" s="1"/>
  <c r="Y374" i="18"/>
  <c r="Y373" i="18"/>
  <c r="W329" i="2"/>
  <c r="W330" i="2" s="1"/>
  <c r="Y77" i="18"/>
  <c r="Y233" i="18" s="1"/>
  <c r="Y38" i="18"/>
  <c r="Z4" i="18"/>
  <c r="Y185" i="18"/>
  <c r="Y102" i="18"/>
  <c r="X262" i="18"/>
  <c r="Y162" i="18"/>
  <c r="X263" i="18"/>
  <c r="Y198" i="18"/>
  <c r="Y207" i="18"/>
  <c r="Y193" i="18"/>
  <c r="Y173" i="18"/>
  <c r="Y95" i="18"/>
  <c r="Y361" i="18" s="1"/>
  <c r="Y151" i="18"/>
  <c r="Y345" i="18"/>
  <c r="Y350" i="18"/>
  <c r="X264" i="18"/>
  <c r="X272" i="18" s="1"/>
  <c r="Y363" i="18"/>
  <c r="Y365" i="18" s="1"/>
  <c r="Y146" i="18"/>
  <c r="Y135" i="18"/>
  <c r="Y372" i="18" s="1"/>
  <c r="W221" i="18"/>
  <c r="W236" i="2"/>
  <c r="W232" i="2"/>
  <c r="V231" i="2"/>
  <c r="X7" i="11"/>
  <c r="X9" i="11"/>
  <c r="X43" i="11" s="1"/>
  <c r="Y3" i="11"/>
  <c r="X5" i="11"/>
  <c r="W60" i="2"/>
  <c r="W82" i="2" s="1"/>
  <c r="W131" i="2" s="1"/>
  <c r="X338" i="2"/>
  <c r="U230" i="2"/>
  <c r="Z162" i="11"/>
  <c r="Z164" i="11" s="1"/>
  <c r="Z165" i="11"/>
  <c r="Y214" i="11"/>
  <c r="Y211" i="11"/>
  <c r="Y213" i="11" s="1"/>
  <c r="Y117" i="11"/>
  <c r="X351" i="2"/>
  <c r="X354" i="2"/>
  <c r="X352" i="2"/>
  <c r="W178" i="2"/>
  <c r="W353" i="2"/>
  <c r="T189" i="2"/>
  <c r="X8" i="2"/>
  <c r="V249" i="2"/>
  <c r="X9" i="2"/>
  <c r="X7" i="2"/>
  <c r="Y3" i="2"/>
  <c r="X5" i="2"/>
  <c r="V144" i="2"/>
  <c r="W277" i="2"/>
  <c r="W335" i="2"/>
  <c r="W226" i="2"/>
  <c r="V250" i="2"/>
  <c r="U165" i="2"/>
  <c r="W187" i="2"/>
  <c r="Y72" i="18" l="1"/>
  <c r="Y71" i="18"/>
  <c r="V221" i="18"/>
  <c r="V224" i="18" s="1"/>
  <c r="X301" i="18"/>
  <c r="X302" i="18"/>
  <c r="X336" i="18" s="1"/>
  <c r="X341" i="18" s="1"/>
  <c r="X80" i="18"/>
  <c r="X43" i="2"/>
  <c r="X323" i="2"/>
  <c r="X325" i="2" s="1"/>
  <c r="Z68" i="18"/>
  <c r="X340" i="18"/>
  <c r="Y359" i="18"/>
  <c r="Z8" i="18"/>
  <c r="Z7" i="18"/>
  <c r="Z69" i="18"/>
  <c r="Y200" i="18"/>
  <c r="Y357" i="18"/>
  <c r="Y299" i="18"/>
  <c r="Y248" i="18"/>
  <c r="Z9" i="18"/>
  <c r="AA3" i="18"/>
  <c r="Z5" i="18"/>
  <c r="Z361" i="18"/>
  <c r="Y375" i="18"/>
  <c r="Z370" i="18"/>
  <c r="Y209" i="18"/>
  <c r="Y215" i="11"/>
  <c r="Z214" i="11" s="1"/>
  <c r="Y4" i="11"/>
  <c r="X171" i="2"/>
  <c r="X163" i="2"/>
  <c r="X58" i="2"/>
  <c r="T194" i="2"/>
  <c r="T197" i="2"/>
  <c r="T196" i="2"/>
  <c r="Z166" i="11"/>
  <c r="Z116" i="11"/>
  <c r="Z113" i="11"/>
  <c r="Z115" i="11" s="1"/>
  <c r="X341" i="2"/>
  <c r="X343" i="2" s="1"/>
  <c r="V156" i="2"/>
  <c r="V206" i="2"/>
  <c r="V209" i="2" s="1"/>
  <c r="Y4" i="2"/>
  <c r="Y348" i="2" s="1"/>
  <c r="W135" i="2"/>
  <c r="U180" i="2"/>
  <c r="X40" i="2"/>
  <c r="X55" i="2"/>
  <c r="X211" i="2" s="1"/>
  <c r="X113" i="2"/>
  <c r="X350" i="2" s="1"/>
  <c r="X124" i="2"/>
  <c r="X151" i="2"/>
  <c r="X73" i="2"/>
  <c r="X339" i="2" s="1"/>
  <c r="X176" i="2"/>
  <c r="X80" i="2"/>
  <c r="X185" i="2"/>
  <c r="X129" i="2"/>
  <c r="X140" i="2"/>
  <c r="W241" i="2"/>
  <c r="W240" i="2"/>
  <c r="X48" i="2"/>
  <c r="W239" i="2"/>
  <c r="X328" i="2"/>
  <c r="W242" i="2"/>
  <c r="W250" i="2" s="1"/>
  <c r="Y73" i="18" l="1"/>
  <c r="W223" i="18"/>
  <c r="W224" i="18" s="1"/>
  <c r="W261" i="18" s="1"/>
  <c r="W271" i="18" s="1"/>
  <c r="W273" i="18" s="1"/>
  <c r="V261" i="18"/>
  <c r="V271" i="18" s="1"/>
  <c r="V273" i="18" s="1"/>
  <c r="X360" i="18"/>
  <c r="W254" i="18"/>
  <c r="W258" i="18"/>
  <c r="V225" i="18"/>
  <c r="Y302" i="18"/>
  <c r="Y336" i="18" s="1"/>
  <c r="Y341" i="18" s="1"/>
  <c r="X343" i="18"/>
  <c r="X346" i="18" s="1"/>
  <c r="X347" i="18" s="1"/>
  <c r="Y80" i="18"/>
  <c r="Y360" i="18" s="1"/>
  <c r="X254" i="18"/>
  <c r="X82" i="18"/>
  <c r="X104" i="18" s="1"/>
  <c r="X153" i="18" s="1"/>
  <c r="X157" i="18" s="1"/>
  <c r="X166" i="18" s="1"/>
  <c r="V252" i="18"/>
  <c r="X335" i="18"/>
  <c r="X338" i="18" s="1"/>
  <c r="X304" i="18"/>
  <c r="X349" i="18" s="1"/>
  <c r="Y301" i="18"/>
  <c r="Z117" i="11"/>
  <c r="Z46" i="18"/>
  <c r="Z70" i="18" s="1"/>
  <c r="AA41" i="18"/>
  <c r="AA48" i="18" s="1"/>
  <c r="AA42" i="18"/>
  <c r="X329" i="2"/>
  <c r="X330" i="2" s="1"/>
  <c r="Z77" i="18"/>
  <c r="Z233" i="18" s="1"/>
  <c r="Z38" i="18"/>
  <c r="AA4" i="18"/>
  <c r="AA7" i="18" s="1"/>
  <c r="Z363" i="18"/>
  <c r="Z365" i="18" s="1"/>
  <c r="Z135" i="18"/>
  <c r="Z372" i="18" s="1"/>
  <c r="Z146" i="18"/>
  <c r="Z80" i="18"/>
  <c r="Z345" i="18"/>
  <c r="Z207" i="18"/>
  <c r="Y262" i="18"/>
  <c r="Z162" i="18"/>
  <c r="Y263" i="18"/>
  <c r="Z185" i="18"/>
  <c r="Z198" i="18"/>
  <c r="Z193" i="18"/>
  <c r="Z173" i="18"/>
  <c r="Z102" i="18"/>
  <c r="Z151" i="18"/>
  <c r="Z95" i="18"/>
  <c r="Z350" i="18"/>
  <c r="Y264" i="18"/>
  <c r="Y272" i="18" s="1"/>
  <c r="Z376" i="18"/>
  <c r="Z373" i="18"/>
  <c r="Z374" i="18"/>
  <c r="X236" i="2"/>
  <c r="X232" i="2"/>
  <c r="W231" i="2"/>
  <c r="Y7" i="11"/>
  <c r="Y9" i="11"/>
  <c r="Y43" i="11" s="1"/>
  <c r="Z3" i="11"/>
  <c r="Y5" i="11"/>
  <c r="Z211" i="11"/>
  <c r="Z213" i="11" s="1"/>
  <c r="Z215" i="11" s="1"/>
  <c r="AA211" i="11" s="1"/>
  <c r="AA213" i="11" s="1"/>
  <c r="Y8" i="11"/>
  <c r="X60" i="2"/>
  <c r="X82" i="2" s="1"/>
  <c r="X131" i="2" s="1"/>
  <c r="Y338" i="2"/>
  <c r="V230" i="2"/>
  <c r="T199" i="2"/>
  <c r="T202" i="2" s="1"/>
  <c r="T203" i="2" s="1"/>
  <c r="AA165" i="11"/>
  <c r="AA162" i="11"/>
  <c r="AA164" i="11" s="1"/>
  <c r="AA116" i="11"/>
  <c r="AA113" i="11"/>
  <c r="AA115" i="11" s="1"/>
  <c r="AA117" i="11" s="1"/>
  <c r="Y8" i="2"/>
  <c r="Y351" i="2"/>
  <c r="Y352" i="2"/>
  <c r="Y354" i="2"/>
  <c r="W144" i="2"/>
  <c r="W249" i="2"/>
  <c r="X187" i="2"/>
  <c r="T245" i="2"/>
  <c r="T251" i="2" s="1"/>
  <c r="X226" i="2"/>
  <c r="X277" i="2"/>
  <c r="X335" i="2"/>
  <c r="Y9" i="2"/>
  <c r="Y7" i="2"/>
  <c r="Z3" i="2"/>
  <c r="Y5" i="2"/>
  <c r="X178" i="2"/>
  <c r="X353" i="2"/>
  <c r="U189" i="2"/>
  <c r="V165" i="2"/>
  <c r="Z72" i="18" l="1"/>
  <c r="X253" i="18"/>
  <c r="W225" i="18"/>
  <c r="X223" i="18"/>
  <c r="X258" i="18"/>
  <c r="W253" i="18"/>
  <c r="Z71" i="18"/>
  <c r="Y304" i="18"/>
  <c r="Y349" i="18" s="1"/>
  <c r="X351" i="18"/>
  <c r="X352" i="18" s="1"/>
  <c r="X355" i="18" s="1"/>
  <c r="W252" i="18"/>
  <c r="Y82" i="18"/>
  <c r="Y104" i="18" s="1"/>
  <c r="Y153" i="18" s="1"/>
  <c r="Y157" i="18" s="1"/>
  <c r="Y166" i="18" s="1"/>
  <c r="Y178" i="18" s="1"/>
  <c r="Y187" i="18" s="1"/>
  <c r="Y202" i="18" s="1"/>
  <c r="Y211" i="18" s="1"/>
  <c r="Y216" i="18" s="1"/>
  <c r="Y267" i="18" s="1"/>
  <c r="Y254" i="18"/>
  <c r="Y335" i="18"/>
  <c r="Y338" i="18" s="1"/>
  <c r="Y258" i="18"/>
  <c r="X178" i="18"/>
  <c r="X187" i="18" s="1"/>
  <c r="X202" i="18" s="1"/>
  <c r="X211" i="18" s="1"/>
  <c r="X228" i="18"/>
  <c r="X231" i="18" s="1"/>
  <c r="Y43" i="2"/>
  <c r="Y323" i="2"/>
  <c r="Y325" i="2" s="1"/>
  <c r="AA166" i="11"/>
  <c r="Y340" i="18"/>
  <c r="Y343" i="18" s="1"/>
  <c r="Y346" i="18" s="1"/>
  <c r="Y347" i="18" s="1"/>
  <c r="AA68" i="18"/>
  <c r="AA328" i="18"/>
  <c r="AA329" i="18" s="1"/>
  <c r="AA69" i="18"/>
  <c r="Z360" i="18"/>
  <c r="Z82" i="18"/>
  <c r="Z104" i="18" s="1"/>
  <c r="Z153" i="18" s="1"/>
  <c r="Z157" i="18" s="1"/>
  <c r="Z166" i="18" s="1"/>
  <c r="Z209" i="18"/>
  <c r="AA5" i="18"/>
  <c r="AB3" i="18"/>
  <c r="AA9" i="18"/>
  <c r="AA8" i="18"/>
  <c r="AA370" i="18"/>
  <c r="Z200" i="18"/>
  <c r="Z375" i="18"/>
  <c r="AA361" i="18"/>
  <c r="Z357" i="18"/>
  <c r="Z299" i="18"/>
  <c r="Z248" i="18"/>
  <c r="AA214" i="11"/>
  <c r="AA215" i="11" s="1"/>
  <c r="Z4" i="11"/>
  <c r="Y58" i="2"/>
  <c r="Y163" i="2"/>
  <c r="Y171" i="2"/>
  <c r="U194" i="2"/>
  <c r="U197" i="2"/>
  <c r="U196" i="2"/>
  <c r="AB165" i="11"/>
  <c r="AB162" i="11"/>
  <c r="AB164" i="11" s="1"/>
  <c r="AB166" i="11" s="1"/>
  <c r="AB116" i="11"/>
  <c r="AB113" i="11"/>
  <c r="AB115" i="11" s="1"/>
  <c r="AB117" i="11" s="1"/>
  <c r="U201" i="2"/>
  <c r="Y341" i="2"/>
  <c r="Y343" i="2" s="1"/>
  <c r="Y55" i="2"/>
  <c r="Y211" i="2" s="1"/>
  <c r="Y40" i="2"/>
  <c r="Y124" i="2"/>
  <c r="Y113" i="2"/>
  <c r="Y350" i="2" s="1"/>
  <c r="W206" i="2"/>
  <c r="W209" i="2" s="1"/>
  <c r="W156" i="2"/>
  <c r="X135" i="2"/>
  <c r="V180" i="2"/>
  <c r="Z4" i="2"/>
  <c r="Z8" i="2" s="1"/>
  <c r="Y129" i="2"/>
  <c r="Y73" i="2"/>
  <c r="Y339" i="2" s="1"/>
  <c r="Y140" i="2"/>
  <c r="Y151" i="2"/>
  <c r="Y176" i="2"/>
  <c r="Y80" i="2"/>
  <c r="Y185" i="2"/>
  <c r="X241" i="2"/>
  <c r="X240" i="2"/>
  <c r="Y48" i="2"/>
  <c r="X239" i="2"/>
  <c r="Y328" i="2"/>
  <c r="X242" i="2"/>
  <c r="X250" i="2" s="1"/>
  <c r="Z73" i="18" l="1"/>
  <c r="Z359" i="18"/>
  <c r="Y351" i="18"/>
  <c r="Y352" i="18" s="1"/>
  <c r="Y355" i="18" s="1"/>
  <c r="X354" i="18"/>
  <c r="Y219" i="18"/>
  <c r="Y218" i="18"/>
  <c r="Y228" i="18"/>
  <c r="Y231" i="18" s="1"/>
  <c r="AA359" i="18"/>
  <c r="X216" i="18"/>
  <c r="X267" i="18" s="1"/>
  <c r="X219" i="18"/>
  <c r="X218" i="18"/>
  <c r="Z301" i="18"/>
  <c r="Z335" i="18" s="1"/>
  <c r="Z302" i="18"/>
  <c r="Z336" i="18" s="1"/>
  <c r="Z341" i="18" s="1"/>
  <c r="AA46" i="18"/>
  <c r="AA70" i="18" s="1"/>
  <c r="AB41" i="18"/>
  <c r="AB48" i="18" s="1"/>
  <c r="AB42" i="18"/>
  <c r="Y329" i="2"/>
  <c r="Y330" i="2" s="1"/>
  <c r="AB4" i="18"/>
  <c r="AA363" i="18"/>
  <c r="AA365" i="18" s="1"/>
  <c r="AA80" i="18"/>
  <c r="AA135" i="18"/>
  <c r="AA372" i="18" s="1"/>
  <c r="AA146" i="18"/>
  <c r="AA77" i="18"/>
  <c r="AA233" i="18" s="1"/>
  <c r="AA38" i="18"/>
  <c r="AA373" i="18"/>
  <c r="AA376" i="18"/>
  <c r="AA374" i="18"/>
  <c r="Z262" i="18"/>
  <c r="AA198" i="18"/>
  <c r="Z263" i="18"/>
  <c r="AA185" i="18"/>
  <c r="AA193" i="18"/>
  <c r="AA207" i="18"/>
  <c r="AA102" i="18"/>
  <c r="AA151" i="18"/>
  <c r="AA162" i="18"/>
  <c r="AA95" i="18"/>
  <c r="AA173" i="18"/>
  <c r="AA345" i="18"/>
  <c r="AA350" i="18"/>
  <c r="Z264" i="18"/>
  <c r="Z272" i="18" s="1"/>
  <c r="Z178" i="18"/>
  <c r="Z187" i="18" s="1"/>
  <c r="Z202" i="18" s="1"/>
  <c r="Z211" i="18" s="1"/>
  <c r="Z228" i="18"/>
  <c r="Z231" i="18" s="1"/>
  <c r="Y236" i="2"/>
  <c r="Y232" i="2"/>
  <c r="X231" i="2"/>
  <c r="Z7" i="11"/>
  <c r="Z9" i="11"/>
  <c r="Z43" i="11" s="1"/>
  <c r="Z5" i="11"/>
  <c r="AA3" i="11"/>
  <c r="Z8" i="11"/>
  <c r="Y60" i="2"/>
  <c r="Y82" i="2" s="1"/>
  <c r="Y131" i="2" s="1"/>
  <c r="Y135" i="2" s="1"/>
  <c r="Y144" i="2" s="1"/>
  <c r="Y206" i="2" s="1"/>
  <c r="Y209" i="2" s="1"/>
  <c r="Z338" i="2"/>
  <c r="W230" i="2"/>
  <c r="U199" i="2"/>
  <c r="U202" i="2" s="1"/>
  <c r="U203" i="2" s="1"/>
  <c r="AC165" i="11"/>
  <c r="AC162" i="11"/>
  <c r="AC164" i="11" s="1"/>
  <c r="AC166" i="11" s="1"/>
  <c r="AB211" i="11"/>
  <c r="AB213" i="11" s="1"/>
  <c r="AB214" i="11"/>
  <c r="AC116" i="11"/>
  <c r="AC113" i="11"/>
  <c r="AC115" i="11" s="1"/>
  <c r="AC117" i="11" s="1"/>
  <c r="Y353" i="2"/>
  <c r="X144" i="2"/>
  <c r="W165" i="2"/>
  <c r="Z9" i="2"/>
  <c r="AA3" i="2"/>
  <c r="Z7" i="2"/>
  <c r="Z5" i="2"/>
  <c r="X249" i="2"/>
  <c r="Y178" i="2"/>
  <c r="U245" i="2"/>
  <c r="U251" i="2" s="1"/>
  <c r="Z348" i="2"/>
  <c r="V189" i="2"/>
  <c r="Y187" i="2"/>
  <c r="Y277" i="2"/>
  <c r="Y226" i="2"/>
  <c r="Y335" i="2"/>
  <c r="Y221" i="18" l="1"/>
  <c r="Y354" i="18"/>
  <c r="AA72" i="18"/>
  <c r="AA71" i="18"/>
  <c r="AA301" i="18" s="1"/>
  <c r="X221" i="18"/>
  <c r="X224" i="18" s="1"/>
  <c r="X225" i="18" s="1"/>
  <c r="Z304" i="18"/>
  <c r="Z349" i="18" s="1"/>
  <c r="Y253" i="18"/>
  <c r="X252" i="18"/>
  <c r="X261" i="18"/>
  <c r="X271" i="18" s="1"/>
  <c r="X273" i="18" s="1"/>
  <c r="Z43" i="2"/>
  <c r="Z323" i="2"/>
  <c r="Z325" i="2" s="1"/>
  <c r="Z338" i="18"/>
  <c r="Z340" i="18"/>
  <c r="Z343" i="18" s="1"/>
  <c r="Z346" i="18" s="1"/>
  <c r="Z347" i="18" s="1"/>
  <c r="AA360" i="18"/>
  <c r="Z254" i="18"/>
  <c r="Z258" i="18"/>
  <c r="AB68" i="18"/>
  <c r="AB328" i="18"/>
  <c r="AB329" i="18" s="1"/>
  <c r="AB69" i="18"/>
  <c r="AB8" i="18"/>
  <c r="AB7" i="18"/>
  <c r="AB370" i="18"/>
  <c r="AB376" i="18" s="1"/>
  <c r="AA200" i="18"/>
  <c r="AB360" i="18"/>
  <c r="AA82" i="18"/>
  <c r="AA104" i="18" s="1"/>
  <c r="AA153" i="18" s="1"/>
  <c r="AA157" i="18" s="1"/>
  <c r="AA166" i="18" s="1"/>
  <c r="Z216" i="18"/>
  <c r="Z267" i="18" s="1"/>
  <c r="Z219" i="18"/>
  <c r="Z218" i="18"/>
  <c r="AA209" i="18"/>
  <c r="AB361" i="18"/>
  <c r="AA375" i="18"/>
  <c r="AA357" i="18"/>
  <c r="AA299" i="18"/>
  <c r="AA248" i="18"/>
  <c r="AC3" i="18"/>
  <c r="AB9" i="18"/>
  <c r="AB5" i="18"/>
  <c r="AA4" i="11"/>
  <c r="AA8" i="11" s="1"/>
  <c r="Z171" i="2"/>
  <c r="Z163" i="2"/>
  <c r="Z58" i="2"/>
  <c r="V194" i="2"/>
  <c r="V197" i="2"/>
  <c r="V196" i="2"/>
  <c r="AD165" i="11"/>
  <c r="AD162" i="11"/>
  <c r="AD164" i="11" s="1"/>
  <c r="AD166" i="11" s="1"/>
  <c r="AB215" i="11"/>
  <c r="AD116" i="11"/>
  <c r="AD113" i="11"/>
  <c r="AD115" i="11" s="1"/>
  <c r="V201" i="2"/>
  <c r="Z341" i="2"/>
  <c r="Z343" i="2" s="1"/>
  <c r="Y156" i="2"/>
  <c r="Y165" i="2" s="1"/>
  <c r="Y180" i="2" s="1"/>
  <c r="Y189" i="2" s="1"/>
  <c r="Z354" i="2"/>
  <c r="Z352" i="2"/>
  <c r="Z351" i="2"/>
  <c r="Z124" i="2"/>
  <c r="Z113" i="2"/>
  <c r="Z350" i="2" s="1"/>
  <c r="X206" i="2"/>
  <c r="X209" i="2" s="1"/>
  <c r="X156" i="2"/>
  <c r="AA4" i="2"/>
  <c r="AA348" i="2" s="1"/>
  <c r="Z176" i="2"/>
  <c r="Z80" i="2"/>
  <c r="Z185" i="2"/>
  <c r="Z73" i="2"/>
  <c r="Z339" i="2" s="1"/>
  <c r="Z129" i="2"/>
  <c r="Z140" i="2"/>
  <c r="Z151" i="2"/>
  <c r="Y241" i="2"/>
  <c r="Y240" i="2"/>
  <c r="Z48" i="2"/>
  <c r="Z328" i="2"/>
  <c r="Y239" i="2"/>
  <c r="Y242" i="2"/>
  <c r="Y250" i="2" s="1"/>
  <c r="Z40" i="2"/>
  <c r="Z55" i="2"/>
  <c r="Z211" i="2" s="1"/>
  <c r="W180" i="2"/>
  <c r="AA73" i="18" l="1"/>
  <c r="Y223" i="18"/>
  <c r="Y224" i="18" s="1"/>
  <c r="Y261" i="18" s="1"/>
  <c r="Y271" i="18" s="1"/>
  <c r="Y273" i="18" s="1"/>
  <c r="Z354" i="18"/>
  <c r="Z351" i="18"/>
  <c r="Z352" i="18" s="1"/>
  <c r="Z355" i="18" s="1"/>
  <c r="AB359" i="18"/>
  <c r="AA302" i="18"/>
  <c r="AA336" i="18" s="1"/>
  <c r="AA341" i="18" s="1"/>
  <c r="AA335" i="18"/>
  <c r="AB46" i="18"/>
  <c r="AB70" i="18" s="1"/>
  <c r="AC41" i="18"/>
  <c r="AC48" i="18" s="1"/>
  <c r="AC42" i="18"/>
  <c r="AB373" i="18"/>
  <c r="AB374" i="18"/>
  <c r="Z329" i="2"/>
  <c r="Z330" i="2" s="1"/>
  <c r="Z221" i="18"/>
  <c r="AA178" i="18"/>
  <c r="AA187" i="18" s="1"/>
  <c r="AA202" i="18" s="1"/>
  <c r="AA211" i="18" s="1"/>
  <c r="AA228" i="18"/>
  <c r="AA231" i="18" s="1"/>
  <c r="AB77" i="18"/>
  <c r="AB233" i="18" s="1"/>
  <c r="AB38" i="18"/>
  <c r="AA263" i="18"/>
  <c r="AB185" i="18"/>
  <c r="AB102" i="18"/>
  <c r="AB151" i="18"/>
  <c r="AB198" i="18"/>
  <c r="AB193" i="18"/>
  <c r="AB207" i="18"/>
  <c r="AA261" i="18"/>
  <c r="AA262" i="18"/>
  <c r="AB162" i="18"/>
  <c r="AB173" i="18"/>
  <c r="AB95" i="18"/>
  <c r="AB345" i="18"/>
  <c r="AB350" i="18"/>
  <c r="AA264" i="18"/>
  <c r="AA272" i="18" s="1"/>
  <c r="AC4" i="18"/>
  <c r="AB363" i="18"/>
  <c r="AB365" i="18" s="1"/>
  <c r="AB135" i="18"/>
  <c r="AB372" i="18" s="1"/>
  <c r="AB80" i="18"/>
  <c r="AB146" i="18"/>
  <c r="Z236" i="2"/>
  <c r="Z232" i="2"/>
  <c r="Y231" i="2"/>
  <c r="AD117" i="11"/>
  <c r="AA9" i="11"/>
  <c r="AA43" i="11" s="1"/>
  <c r="AA7" i="11"/>
  <c r="AA5" i="11"/>
  <c r="AB3" i="11"/>
  <c r="Z60" i="2"/>
  <c r="Z82" i="2" s="1"/>
  <c r="Z131" i="2" s="1"/>
  <c r="Z135" i="2" s="1"/>
  <c r="Z144" i="2" s="1"/>
  <c r="AA338" i="2"/>
  <c r="X230" i="2"/>
  <c r="Y194" i="2"/>
  <c r="Y245" i="2" s="1"/>
  <c r="Y197" i="2"/>
  <c r="Y196" i="2"/>
  <c r="V199" i="2"/>
  <c r="V202" i="2" s="1"/>
  <c r="V203" i="2" s="1"/>
  <c r="AE165" i="11"/>
  <c r="AE162" i="11"/>
  <c r="AE164" i="11" s="1"/>
  <c r="AC214" i="11"/>
  <c r="AC211" i="11"/>
  <c r="AC213" i="11" s="1"/>
  <c r="AE116" i="11"/>
  <c r="AE113" i="11"/>
  <c r="AE115" i="11" s="1"/>
  <c r="AA354" i="2"/>
  <c r="AA351" i="2"/>
  <c r="AA352" i="2"/>
  <c r="Z187" i="2"/>
  <c r="X165" i="2"/>
  <c r="Z178" i="2"/>
  <c r="Y249" i="2"/>
  <c r="AA8" i="2"/>
  <c r="W189" i="2"/>
  <c r="V245" i="2"/>
  <c r="V251" i="2" s="1"/>
  <c r="Z353" i="2"/>
  <c r="Z277" i="2"/>
  <c r="Z335" i="2"/>
  <c r="Z226" i="2"/>
  <c r="AA9" i="2"/>
  <c r="AB3" i="2"/>
  <c r="AA7" i="2"/>
  <c r="AA5" i="2"/>
  <c r="AB72" i="18" l="1"/>
  <c r="AB71" i="18"/>
  <c r="AA304" i="18"/>
  <c r="AA355" i="18" s="1"/>
  <c r="Z223" i="18"/>
  <c r="Z224" i="18" s="1"/>
  <c r="Y225" i="18"/>
  <c r="Z253" i="18"/>
  <c r="Y252" i="18"/>
  <c r="AA43" i="2"/>
  <c r="AA323" i="2"/>
  <c r="AA325" i="2" s="1"/>
  <c r="AA338" i="18"/>
  <c r="AA340" i="18"/>
  <c r="AA343" i="18" s="1"/>
  <c r="AA346" i="18" s="1"/>
  <c r="AA347" i="18" s="1"/>
  <c r="AC68" i="18"/>
  <c r="AC328" i="18"/>
  <c r="AC329" i="18" s="1"/>
  <c r="AC69" i="18"/>
  <c r="AC8" i="18"/>
  <c r="AC7" i="18"/>
  <c r="AA254" i="18"/>
  <c r="AA258" i="18"/>
  <c r="AB209" i="18"/>
  <c r="AB299" i="18"/>
  <c r="AB357" i="18"/>
  <c r="AB248" i="18"/>
  <c r="AC360" i="18"/>
  <c r="AB375" i="18"/>
  <c r="AC361" i="18"/>
  <c r="AC5" i="18"/>
  <c r="AC9" i="18"/>
  <c r="AD3" i="18"/>
  <c r="AB82" i="18"/>
  <c r="AB104" i="18" s="1"/>
  <c r="AB153" i="18" s="1"/>
  <c r="AB157" i="18" s="1"/>
  <c r="AB166" i="18" s="1"/>
  <c r="AA271" i="18"/>
  <c r="AC370" i="18"/>
  <c r="AB200" i="18"/>
  <c r="AA216" i="18"/>
  <c r="AA267" i="18" s="1"/>
  <c r="AA218" i="18"/>
  <c r="AA219" i="18"/>
  <c r="AE166" i="11"/>
  <c r="AB4" i="11"/>
  <c r="AB8" i="11" s="1"/>
  <c r="AE117" i="11"/>
  <c r="AF113" i="11" s="1"/>
  <c r="AF115" i="11" s="1"/>
  <c r="AC215" i="11"/>
  <c r="AD214" i="11" s="1"/>
  <c r="AA58" i="2"/>
  <c r="AA171" i="2"/>
  <c r="AA163" i="2"/>
  <c r="Y199" i="2"/>
  <c r="W194" i="2"/>
  <c r="W196" i="2"/>
  <c r="W197" i="2"/>
  <c r="AF165" i="11"/>
  <c r="AF162" i="11"/>
  <c r="AF164" i="11" s="1"/>
  <c r="AA341" i="2"/>
  <c r="AA343" i="2" s="1"/>
  <c r="Y251" i="2"/>
  <c r="W201" i="2"/>
  <c r="X180" i="2"/>
  <c r="AA124" i="2"/>
  <c r="AA113" i="2"/>
  <c r="AA350" i="2" s="1"/>
  <c r="AB4" i="2"/>
  <c r="AB348" i="2" s="1"/>
  <c r="AA40" i="2"/>
  <c r="AA55" i="2"/>
  <c r="AA211" i="2" s="1"/>
  <c r="AA140" i="2"/>
  <c r="AA151" i="2"/>
  <c r="AA73" i="2"/>
  <c r="AA339" i="2" s="1"/>
  <c r="AA176" i="2"/>
  <c r="AA80" i="2"/>
  <c r="AA185" i="2"/>
  <c r="AA129" i="2"/>
  <c r="Z241" i="2"/>
  <c r="Z240" i="2"/>
  <c r="AA48" i="2"/>
  <c r="AA328" i="2"/>
  <c r="Z239" i="2"/>
  <c r="Z242" i="2"/>
  <c r="Z250" i="2" s="1"/>
  <c r="Z156" i="2"/>
  <c r="Z165" i="2" s="1"/>
  <c r="Z180" i="2" s="1"/>
  <c r="Z189" i="2" s="1"/>
  <c r="Z206" i="2"/>
  <c r="Z209" i="2" s="1"/>
  <c r="AB73" i="18" l="1"/>
  <c r="AB302" i="18"/>
  <c r="AB336" i="18" s="1"/>
  <c r="AB341" i="18" s="1"/>
  <c r="AB301" i="18"/>
  <c r="AB335" i="18" s="1"/>
  <c r="Z261" i="18"/>
  <c r="Z271" i="18" s="1"/>
  <c r="Z273" i="18" s="1"/>
  <c r="AA223" i="18"/>
  <c r="Z225" i="18"/>
  <c r="AA349" i="18"/>
  <c r="AA351" i="18" s="1"/>
  <c r="AA352" i="18" s="1"/>
  <c r="AA354" i="18"/>
  <c r="AC359" i="18"/>
  <c r="AF116" i="11"/>
  <c r="AF117" i="11" s="1"/>
  <c r="AD211" i="11"/>
  <c r="AD213" i="11" s="1"/>
  <c r="AD215" i="11" s="1"/>
  <c r="AC46" i="18"/>
  <c r="AC70" i="18" s="1"/>
  <c r="AD41" i="18"/>
  <c r="AD48" i="18" s="1"/>
  <c r="AD42" i="18"/>
  <c r="AA329" i="2"/>
  <c r="AA330" i="2" s="1"/>
  <c r="AA273" i="18"/>
  <c r="AC376" i="18"/>
  <c r="AC374" i="18"/>
  <c r="AC373" i="18"/>
  <c r="AB178" i="18"/>
  <c r="AB187" i="18" s="1"/>
  <c r="AB202" i="18" s="1"/>
  <c r="AB211" i="18" s="1"/>
  <c r="AB228" i="18"/>
  <c r="AB231" i="18" s="1"/>
  <c r="AC38" i="18"/>
  <c r="AC77" i="18"/>
  <c r="AC233" i="18" s="1"/>
  <c r="AC363" i="18"/>
  <c r="AC365" i="18" s="1"/>
  <c r="AC135" i="18"/>
  <c r="AC372" i="18" s="1"/>
  <c r="AC80" i="18"/>
  <c r="Z252" i="18" s="1"/>
  <c r="AC146" i="18"/>
  <c r="AD4" i="18"/>
  <c r="AD7" i="18" s="1"/>
  <c r="AB263" i="18"/>
  <c r="AC207" i="18"/>
  <c r="AC185" i="18"/>
  <c r="AC198" i="18"/>
  <c r="AC193" i="18"/>
  <c r="AC162" i="18"/>
  <c r="AC173" i="18"/>
  <c r="AB262" i="18"/>
  <c r="AC102" i="18"/>
  <c r="AC151" i="18"/>
  <c r="AC95" i="18"/>
  <c r="AC345" i="18"/>
  <c r="AC350" i="18"/>
  <c r="AB264" i="18"/>
  <c r="AB272" i="18" s="1"/>
  <c r="AA221" i="18"/>
  <c r="AA236" i="2"/>
  <c r="AA232" i="2"/>
  <c r="Z231" i="2"/>
  <c r="AB7" i="11"/>
  <c r="AB9" i="11"/>
  <c r="AB43" i="11" s="1"/>
  <c r="AB5" i="11"/>
  <c r="AC3" i="11"/>
  <c r="AF166" i="11"/>
  <c r="AG162" i="11" s="1"/>
  <c r="AA60" i="2"/>
  <c r="AA82" i="2" s="1"/>
  <c r="AA131" i="2" s="1"/>
  <c r="AA135" i="2" s="1"/>
  <c r="AA144" i="2" s="1"/>
  <c r="AB338" i="2"/>
  <c r="Y230" i="2"/>
  <c r="W199" i="2"/>
  <c r="W202" i="2" s="1"/>
  <c r="X201" i="2" s="1"/>
  <c r="Z194" i="2"/>
  <c r="Z245" i="2" s="1"/>
  <c r="Z197" i="2"/>
  <c r="Z196" i="2"/>
  <c r="AE214" i="11"/>
  <c r="AE211" i="11"/>
  <c r="AE213" i="11" s="1"/>
  <c r="AB8" i="2"/>
  <c r="AB351" i="2"/>
  <c r="AB354" i="2"/>
  <c r="AB352" i="2"/>
  <c r="Z249" i="2"/>
  <c r="X189" i="2"/>
  <c r="AA353" i="2"/>
  <c r="AA187" i="2"/>
  <c r="AB9" i="2"/>
  <c r="AB7" i="2"/>
  <c r="AC3" i="2"/>
  <c r="AB5" i="2"/>
  <c r="AA226" i="2"/>
  <c r="AA277" i="2"/>
  <c r="AA335" i="2"/>
  <c r="W245" i="2"/>
  <c r="W251" i="2" s="1"/>
  <c r="AA178" i="2"/>
  <c r="AC72" i="18" l="1"/>
  <c r="AB304" i="18"/>
  <c r="AB355" i="18" s="1"/>
  <c r="AC71" i="18"/>
  <c r="AC302" i="18" s="1"/>
  <c r="AC336" i="18" s="1"/>
  <c r="AC341" i="18" s="1"/>
  <c r="AA224" i="18"/>
  <c r="AB223" i="18" s="1"/>
  <c r="AB43" i="2"/>
  <c r="AB323" i="2"/>
  <c r="AB325" i="2" s="1"/>
  <c r="AG116" i="11"/>
  <c r="AG113" i="11"/>
  <c r="AG165" i="11"/>
  <c r="AB338" i="18"/>
  <c r="AB340" i="18"/>
  <c r="AB343" i="18" s="1"/>
  <c r="AB346" i="18" s="1"/>
  <c r="AB347" i="18" s="1"/>
  <c r="AD68" i="18"/>
  <c r="AD328" i="18"/>
  <c r="AD329" i="18" s="1"/>
  <c r="AD69" i="18"/>
  <c r="AB258" i="18"/>
  <c r="AB254" i="18"/>
  <c r="AA253" i="18"/>
  <c r="AD5" i="18"/>
  <c r="AD9" i="18"/>
  <c r="AE3" i="18"/>
  <c r="AB216" i="18"/>
  <c r="AB267" i="18" s="1"/>
  <c r="AB219" i="18"/>
  <c r="AB218" i="18"/>
  <c r="AC375" i="18"/>
  <c r="AD361" i="18"/>
  <c r="AC209" i="18"/>
  <c r="AD360" i="18"/>
  <c r="AC357" i="18"/>
  <c r="AC299" i="18"/>
  <c r="AC248" i="18"/>
  <c r="AD8" i="18"/>
  <c r="AC200" i="18"/>
  <c r="AD370" i="18"/>
  <c r="AC82" i="18"/>
  <c r="AC104" i="18" s="1"/>
  <c r="AC153" i="18" s="1"/>
  <c r="AC157" i="18" s="1"/>
  <c r="AC166" i="18" s="1"/>
  <c r="AC4" i="11"/>
  <c r="AC8" i="11" s="1"/>
  <c r="AE215" i="11"/>
  <c r="AF211" i="11" s="1"/>
  <c r="AF213" i="11" s="1"/>
  <c r="AB171" i="2"/>
  <c r="AB163" i="2"/>
  <c r="AB58" i="2"/>
  <c r="Z199" i="2"/>
  <c r="X194" i="2"/>
  <c r="X196" i="2"/>
  <c r="X197" i="2"/>
  <c r="AG164" i="11"/>
  <c r="AF214" i="11"/>
  <c r="AG115" i="11"/>
  <c r="Z251" i="2"/>
  <c r="W203" i="2"/>
  <c r="AB341" i="2"/>
  <c r="AB343" i="2" s="1"/>
  <c r="AB80" i="2"/>
  <c r="AB185" i="2"/>
  <c r="AB129" i="2"/>
  <c r="AB140" i="2"/>
  <c r="AB151" i="2"/>
  <c r="AB73" i="2"/>
  <c r="AB339" i="2" s="1"/>
  <c r="AB176" i="2"/>
  <c r="AA240" i="2"/>
  <c r="AB48" i="2"/>
  <c r="AA241" i="2"/>
  <c r="AA239" i="2"/>
  <c r="AB328" i="2"/>
  <c r="AA242" i="2"/>
  <c r="AA250" i="2" s="1"/>
  <c r="AA156" i="2"/>
  <c r="AA165" i="2" s="1"/>
  <c r="AA180" i="2" s="1"/>
  <c r="AA189" i="2" s="1"/>
  <c r="AA206" i="2"/>
  <c r="AA209" i="2" s="1"/>
  <c r="AB40" i="2"/>
  <c r="AB55" i="2"/>
  <c r="AB211" i="2" s="1"/>
  <c r="AC4" i="2"/>
  <c r="AC348" i="2" s="1"/>
  <c r="AB113" i="2"/>
  <c r="AB350" i="2" s="1"/>
  <c r="AB124" i="2"/>
  <c r="AC73" i="18" l="1"/>
  <c r="AB354" i="18"/>
  <c r="AB349" i="18"/>
  <c r="AB351" i="18" s="1"/>
  <c r="AB352" i="18" s="1"/>
  <c r="AD359" i="18"/>
  <c r="AC301" i="18"/>
  <c r="AC304" i="18" s="1"/>
  <c r="AA225" i="18"/>
  <c r="AD46" i="18"/>
  <c r="AD70" i="18" s="1"/>
  <c r="AE41" i="18"/>
  <c r="AE48" i="18" s="1"/>
  <c r="AE42" i="18"/>
  <c r="AB329" i="2"/>
  <c r="AB330" i="2" s="1"/>
  <c r="AB221" i="18"/>
  <c r="AB224" i="18" s="1"/>
  <c r="AB261" i="18" s="1"/>
  <c r="AB271" i="18" s="1"/>
  <c r="AB273" i="18" s="1"/>
  <c r="AC178" i="18"/>
  <c r="AC187" i="18" s="1"/>
  <c r="AC202" i="18" s="1"/>
  <c r="AC211" i="18" s="1"/>
  <c r="AC228" i="18"/>
  <c r="AC231" i="18" s="1"/>
  <c r="AE4" i="18"/>
  <c r="AD363" i="18"/>
  <c r="AD365" i="18" s="1"/>
  <c r="AD80" i="18"/>
  <c r="AD146" i="18"/>
  <c r="AD135" i="18"/>
  <c r="AD372" i="18" s="1"/>
  <c r="AC262" i="18"/>
  <c r="AC261" i="18"/>
  <c r="AD193" i="18"/>
  <c r="AD173" i="18"/>
  <c r="AC263" i="18"/>
  <c r="AD185" i="18"/>
  <c r="AD198" i="18"/>
  <c r="AD102" i="18"/>
  <c r="AD95" i="18"/>
  <c r="AD207" i="18"/>
  <c r="AD151" i="18"/>
  <c r="AD162" i="18"/>
  <c r="AD345" i="18"/>
  <c r="AD350" i="18"/>
  <c r="AC264" i="18"/>
  <c r="AC272" i="18" s="1"/>
  <c r="AD38" i="18"/>
  <c r="AD77" i="18"/>
  <c r="AD233" i="18" s="1"/>
  <c r="AD374" i="18"/>
  <c r="AD373" i="18"/>
  <c r="AD376" i="18"/>
  <c r="AB236" i="2"/>
  <c r="AB232" i="2"/>
  <c r="AA231" i="2"/>
  <c r="AF215" i="11"/>
  <c r="AG214" i="11" s="1"/>
  <c r="AC9" i="11"/>
  <c r="AC7" i="11"/>
  <c r="AC5" i="11"/>
  <c r="AD3" i="11"/>
  <c r="AB60" i="2"/>
  <c r="AB82" i="2" s="1"/>
  <c r="AB131" i="2" s="1"/>
  <c r="AB135" i="2" s="1"/>
  <c r="AB144" i="2" s="1"/>
  <c r="AC338" i="2"/>
  <c r="Z230" i="2"/>
  <c r="X199" i="2"/>
  <c r="X202" i="2" s="1"/>
  <c r="AA194" i="2"/>
  <c r="AA245" i="2" s="1"/>
  <c r="AA197" i="2"/>
  <c r="AA196" i="2"/>
  <c r="AG166" i="11"/>
  <c r="AG211" i="11"/>
  <c r="AG117" i="11"/>
  <c r="AA249" i="2"/>
  <c r="AC354" i="2"/>
  <c r="AC352" i="2"/>
  <c r="AC351" i="2"/>
  <c r="AB353" i="2"/>
  <c r="AC8" i="2"/>
  <c r="AB277" i="2"/>
  <c r="AB335" i="2"/>
  <c r="AB226" i="2"/>
  <c r="AB187" i="2"/>
  <c r="X245" i="2"/>
  <c r="X251" i="2" s="1"/>
  <c r="AC9" i="2"/>
  <c r="AD3" i="2"/>
  <c r="AC7" i="2"/>
  <c r="AC5" i="2"/>
  <c r="AB178" i="2"/>
  <c r="AC335" i="18" l="1"/>
  <c r="AD72" i="18"/>
  <c r="AD71" i="18"/>
  <c r="AD301" i="18" s="1"/>
  <c r="AC43" i="2"/>
  <c r="AC323" i="2"/>
  <c r="AC338" i="18"/>
  <c r="AC340" i="18"/>
  <c r="AC343" i="18" s="1"/>
  <c r="AC346" i="18" s="1"/>
  <c r="AC347" i="18" s="1"/>
  <c r="AC355" i="18"/>
  <c r="AC354" i="18"/>
  <c r="AC349" i="18"/>
  <c r="AE68" i="18"/>
  <c r="AE328" i="18"/>
  <c r="AE329" i="18" s="1"/>
  <c r="AE69" i="18"/>
  <c r="AE370" i="18"/>
  <c r="AE376" i="18" s="1"/>
  <c r="AE7" i="18"/>
  <c r="AA252" i="18"/>
  <c r="AB253" i="18"/>
  <c r="AC254" i="18"/>
  <c r="AC258" i="18"/>
  <c r="AC223" i="18"/>
  <c r="AB225" i="18"/>
  <c r="AD82" i="18"/>
  <c r="AD104" i="18" s="1"/>
  <c r="AD153" i="18" s="1"/>
  <c r="AD157" i="18" s="1"/>
  <c r="AD166" i="18" s="1"/>
  <c r="AC271" i="18"/>
  <c r="AE360" i="18"/>
  <c r="AF3" i="18"/>
  <c r="AE5" i="18"/>
  <c r="AE9" i="18"/>
  <c r="AD209" i="18"/>
  <c r="AE8" i="18"/>
  <c r="AD357" i="18"/>
  <c r="AD248" i="18"/>
  <c r="AD299" i="18"/>
  <c r="AE361" i="18"/>
  <c r="AD375" i="18"/>
  <c r="AD200" i="18"/>
  <c r="AC216" i="18"/>
  <c r="AC267" i="18" s="1"/>
  <c r="AC218" i="18"/>
  <c r="AC219" i="18"/>
  <c r="AD4" i="11"/>
  <c r="AC43" i="11"/>
  <c r="AC171" i="2"/>
  <c r="AC163" i="2"/>
  <c r="AC58" i="2"/>
  <c r="AA199" i="2"/>
  <c r="AA251" i="2"/>
  <c r="AG213" i="11"/>
  <c r="AC341" i="2"/>
  <c r="AC343" i="2" s="1"/>
  <c r="AB206" i="2"/>
  <c r="AB209" i="2" s="1"/>
  <c r="AB156" i="2"/>
  <c r="AB165" i="2" s="1"/>
  <c r="AB180" i="2" s="1"/>
  <c r="AB189" i="2" s="1"/>
  <c r="AD4" i="2"/>
  <c r="AD348" i="2" s="1"/>
  <c r="AC55" i="2"/>
  <c r="AC211" i="2" s="1"/>
  <c r="AC40" i="2"/>
  <c r="AC113" i="2"/>
  <c r="AC350" i="2" s="1"/>
  <c r="AC124" i="2"/>
  <c r="AC176" i="2"/>
  <c r="AC80" i="2"/>
  <c r="AC185" i="2"/>
  <c r="AC129" i="2"/>
  <c r="AC73" i="2"/>
  <c r="AC339" i="2" s="1"/>
  <c r="AC140" i="2"/>
  <c r="AC151" i="2"/>
  <c r="AB240" i="2"/>
  <c r="AC48" i="2"/>
  <c r="AB241" i="2"/>
  <c r="AC328" i="2"/>
  <c r="AB242" i="2"/>
  <c r="AB250" i="2" s="1"/>
  <c r="Y201" i="2"/>
  <c r="Y202" i="2" s="1"/>
  <c r="X203" i="2"/>
  <c r="AD73" i="18" l="1"/>
  <c r="AD302" i="18"/>
  <c r="AD336" i="18" s="1"/>
  <c r="AD341" i="18" s="1"/>
  <c r="AE359" i="18"/>
  <c r="AC351" i="18"/>
  <c r="AC352" i="18" s="1"/>
  <c r="AD335" i="18"/>
  <c r="AE373" i="18"/>
  <c r="AE374" i="18"/>
  <c r="AE46" i="18"/>
  <c r="AE70" i="18" s="1"/>
  <c r="AF41" i="18"/>
  <c r="AF48" i="18" s="1"/>
  <c r="AF42" i="18"/>
  <c r="AC325" i="2"/>
  <c r="AC221" i="18"/>
  <c r="AC224" i="18" s="1"/>
  <c r="AD178" i="18"/>
  <c r="AD187" i="18" s="1"/>
  <c r="AD202" i="18" s="1"/>
  <c r="AD211" i="18" s="1"/>
  <c r="AD228" i="18"/>
  <c r="AD231" i="18" s="1"/>
  <c r="AC273" i="18"/>
  <c r="AE363" i="18"/>
  <c r="AE365" i="18" s="1"/>
  <c r="AE146" i="18"/>
  <c r="AE135" i="18"/>
  <c r="AE372" i="18" s="1"/>
  <c r="AE80" i="18"/>
  <c r="AD262" i="18"/>
  <c r="AE151" i="18"/>
  <c r="AE162" i="18"/>
  <c r="AE95" i="18"/>
  <c r="AE198" i="18"/>
  <c r="AE193" i="18"/>
  <c r="AE102" i="18"/>
  <c r="AE207" i="18"/>
  <c r="AE173" i="18"/>
  <c r="AE185" i="18"/>
  <c r="AD263" i="18"/>
  <c r="AE345" i="18"/>
  <c r="AE350" i="18"/>
  <c r="AD264" i="18"/>
  <c r="AD272" i="18" s="1"/>
  <c r="AE38" i="18"/>
  <c r="AE77" i="18"/>
  <c r="AE233" i="18" s="1"/>
  <c r="AF4" i="18"/>
  <c r="AB231" i="2"/>
  <c r="AD9" i="11"/>
  <c r="AD7" i="11"/>
  <c r="AE3" i="11"/>
  <c r="AD5" i="11"/>
  <c r="AD8" i="11"/>
  <c r="AC60" i="2"/>
  <c r="AC82" i="2" s="1"/>
  <c r="AD338" i="2"/>
  <c r="AA230" i="2"/>
  <c r="AB194" i="2"/>
  <c r="AB245" i="2" s="1"/>
  <c r="AB197" i="2"/>
  <c r="AB196" i="2"/>
  <c r="AG215" i="11"/>
  <c r="AD351" i="2"/>
  <c r="AD352" i="2"/>
  <c r="AD354" i="2"/>
  <c r="AC353" i="2"/>
  <c r="AC226" i="2"/>
  <c r="AC277" i="2"/>
  <c r="AC335" i="2"/>
  <c r="Z201" i="2"/>
  <c r="Z202" i="2" s="1"/>
  <c r="Y203" i="2"/>
  <c r="AD8" i="2"/>
  <c r="AC178" i="2"/>
  <c r="AD9" i="2"/>
  <c r="AD7" i="2"/>
  <c r="AE3" i="2"/>
  <c r="AD5" i="2"/>
  <c r="AC187" i="2"/>
  <c r="AE72" i="18" l="1"/>
  <c r="AD304" i="18"/>
  <c r="AD355" i="18" s="1"/>
  <c r="AE71" i="18"/>
  <c r="AD43" i="2"/>
  <c r="AD323" i="2"/>
  <c r="AD325" i="2" s="1"/>
  <c r="AD338" i="18"/>
  <c r="AD340" i="18"/>
  <c r="AD343" i="18" s="1"/>
  <c r="AD346" i="18" s="1"/>
  <c r="AD347" i="18" s="1"/>
  <c r="AF68" i="18"/>
  <c r="AF328" i="18"/>
  <c r="AF329" i="18" s="1"/>
  <c r="AF69" i="18"/>
  <c r="AF370" i="18"/>
  <c r="AF376" i="18" s="1"/>
  <c r="AF7" i="18"/>
  <c r="AE82" i="18"/>
  <c r="AE104" i="18" s="1"/>
  <c r="AE153" i="18" s="1"/>
  <c r="AE157" i="18" s="1"/>
  <c r="AE166" i="18" s="1"/>
  <c r="AB252" i="18"/>
  <c r="AD254" i="18"/>
  <c r="AC253" i="18"/>
  <c r="AD258" i="18"/>
  <c r="AC329" i="2"/>
  <c r="AE209" i="18"/>
  <c r="AE200" i="18"/>
  <c r="AF360" i="18"/>
  <c r="AF8" i="18"/>
  <c r="AF361" i="18"/>
  <c r="AE375" i="18"/>
  <c r="AF5" i="18"/>
  <c r="AG3" i="18"/>
  <c r="AF9" i="18"/>
  <c r="AE357" i="18"/>
  <c r="AE248" i="18"/>
  <c r="AE299" i="18"/>
  <c r="AC225" i="18"/>
  <c r="AD223" i="18"/>
  <c r="AD216" i="18"/>
  <c r="AD267" i="18" s="1"/>
  <c r="AD218" i="18"/>
  <c r="AD219" i="18"/>
  <c r="AE4" i="11"/>
  <c r="AE8" i="11" s="1"/>
  <c r="AD43" i="11"/>
  <c r="AD58" i="2"/>
  <c r="AD171" i="2"/>
  <c r="AD163" i="2"/>
  <c r="AB199" i="2"/>
  <c r="AD341" i="2"/>
  <c r="AD343" i="2" s="1"/>
  <c r="AC131" i="2"/>
  <c r="AC135" i="2" s="1"/>
  <c r="AD113" i="2"/>
  <c r="AD350" i="2" s="1"/>
  <c r="AD124" i="2"/>
  <c r="AD129" i="2"/>
  <c r="AD140" i="2"/>
  <c r="AD151" i="2"/>
  <c r="AD176" i="2"/>
  <c r="AD80" i="2"/>
  <c r="AD185" i="2"/>
  <c r="AD73" i="2"/>
  <c r="AD339" i="2" s="1"/>
  <c r="AC240" i="2"/>
  <c r="AD48" i="2"/>
  <c r="AC241" i="2"/>
  <c r="AD328" i="2"/>
  <c r="AC242" i="2"/>
  <c r="AC250" i="2" s="1"/>
  <c r="AD40" i="2"/>
  <c r="AD55" i="2"/>
  <c r="AD211" i="2" s="1"/>
  <c r="AE4" i="2"/>
  <c r="AE348" i="2" s="1"/>
  <c r="AA201" i="2"/>
  <c r="AA202" i="2" s="1"/>
  <c r="Z203" i="2"/>
  <c r="AE73" i="18" l="1"/>
  <c r="AD349" i="18"/>
  <c r="AF359" i="18"/>
  <c r="AE301" i="18"/>
  <c r="AE302" i="18"/>
  <c r="AE336" i="18" s="1"/>
  <c r="AE341" i="18" s="1"/>
  <c r="AD354" i="18"/>
  <c r="AD351" i="18"/>
  <c r="AD352" i="18" s="1"/>
  <c r="AC236" i="2"/>
  <c r="AC232" i="2"/>
  <c r="AF46" i="18"/>
  <c r="AF70" i="18" s="1"/>
  <c r="AF374" i="18"/>
  <c r="AF373" i="18"/>
  <c r="AG41" i="18"/>
  <c r="AG48" i="18" s="1"/>
  <c r="AG42" i="18"/>
  <c r="AC330" i="2"/>
  <c r="AD329" i="2"/>
  <c r="AD330" i="2" s="1"/>
  <c r="AD221" i="18"/>
  <c r="AD224" i="18" s="1"/>
  <c r="AE263" i="18"/>
  <c r="AF207" i="18"/>
  <c r="AE262" i="18"/>
  <c r="AF193" i="18"/>
  <c r="AF102" i="18"/>
  <c r="AF95" i="18"/>
  <c r="AF173" i="18"/>
  <c r="AF221" i="18"/>
  <c r="AF162" i="18"/>
  <c r="AF185" i="18"/>
  <c r="AF151" i="18"/>
  <c r="AF198" i="18"/>
  <c r="AF345" i="18"/>
  <c r="AF350" i="18"/>
  <c r="AE264" i="18"/>
  <c r="AE272" i="18" s="1"/>
  <c r="AF365" i="18"/>
  <c r="AF363" i="18"/>
  <c r="AF273" i="18"/>
  <c r="AF80" i="18"/>
  <c r="AF82" i="18"/>
  <c r="AF146" i="18"/>
  <c r="AF135" i="18"/>
  <c r="AF372" i="18" s="1"/>
  <c r="AF38" i="18"/>
  <c r="AF77" i="18"/>
  <c r="AF233" i="18" s="1"/>
  <c r="AG4" i="18"/>
  <c r="AE228" i="18"/>
  <c r="AE231" i="18" s="1"/>
  <c r="AE178" i="18"/>
  <c r="AE187" i="18" s="1"/>
  <c r="AE202" i="18" s="1"/>
  <c r="AE211" i="18" s="1"/>
  <c r="AD60" i="2"/>
  <c r="AD82" i="2" s="1"/>
  <c r="AE7" i="11"/>
  <c r="AE9" i="11"/>
  <c r="AF3" i="11"/>
  <c r="AE5" i="11"/>
  <c r="AE338" i="2"/>
  <c r="AB230" i="2"/>
  <c r="AE8" i="2"/>
  <c r="AC144" i="2"/>
  <c r="AA203" i="2"/>
  <c r="AB201" i="2"/>
  <c r="AB202" i="2" s="1"/>
  <c r="AB239" i="2" s="1"/>
  <c r="AB249" i="2" s="1"/>
  <c r="AB251" i="2" s="1"/>
  <c r="AD178" i="2"/>
  <c r="AE354" i="2"/>
  <c r="AE352" i="2"/>
  <c r="AE351" i="2"/>
  <c r="AD335" i="2"/>
  <c r="AD226" i="2"/>
  <c r="AD277" i="2"/>
  <c r="AE339" i="2"/>
  <c r="AD353" i="2"/>
  <c r="AD187" i="2"/>
  <c r="AE9" i="2"/>
  <c r="AF3" i="2"/>
  <c r="AE7" i="2"/>
  <c r="AE5" i="2"/>
  <c r="AF72" i="18" l="1"/>
  <c r="AE304" i="18"/>
  <c r="AE354" i="18" s="1"/>
  <c r="AE335" i="18"/>
  <c r="AE338" i="18" s="1"/>
  <c r="AF71" i="18"/>
  <c r="AE43" i="2"/>
  <c r="AE323" i="2"/>
  <c r="AE325" i="2" s="1"/>
  <c r="AE340" i="18"/>
  <c r="AE343" i="18" s="1"/>
  <c r="AE346" i="18" s="1"/>
  <c r="AE347" i="18" s="1"/>
  <c r="AF302" i="18"/>
  <c r="AF336" i="18" s="1"/>
  <c r="AF341" i="18" s="1"/>
  <c r="AF301" i="18"/>
  <c r="AG359" i="18"/>
  <c r="AE355" i="18"/>
  <c r="AG68" i="18"/>
  <c r="AG328" i="18"/>
  <c r="AG329" i="18" s="1"/>
  <c r="AG69" i="18"/>
  <c r="AG370" i="18"/>
  <c r="AG374" i="18" s="1"/>
  <c r="AG7" i="18"/>
  <c r="AD253" i="18"/>
  <c r="AC252" i="18"/>
  <c r="AF200" i="18"/>
  <c r="AE223" i="18"/>
  <c r="AD225" i="18"/>
  <c r="AD261" i="18"/>
  <c r="AD271" i="18" s="1"/>
  <c r="AD273" i="18" s="1"/>
  <c r="AF104" i="18"/>
  <c r="AF153" i="18" s="1"/>
  <c r="AF157" i="18" s="1"/>
  <c r="AF166" i="18" s="1"/>
  <c r="AG360" i="18"/>
  <c r="AE258" i="18"/>
  <c r="AE254" i="18"/>
  <c r="AF209" i="18"/>
  <c r="AG5" i="18"/>
  <c r="AG9" i="18"/>
  <c r="AF357" i="18"/>
  <c r="AF299" i="18"/>
  <c r="AF248" i="18"/>
  <c r="AE216" i="18"/>
  <c r="AE267" i="18" s="1"/>
  <c r="AE218" i="18"/>
  <c r="AE219" i="18"/>
  <c r="AG8" i="18"/>
  <c r="AF375" i="18"/>
  <c r="AG361" i="18"/>
  <c r="AF4" i="11"/>
  <c r="AE43" i="11"/>
  <c r="AE163" i="2"/>
  <c r="AE171" i="2"/>
  <c r="AE58" i="2"/>
  <c r="AC231" i="2" s="1"/>
  <c r="AE60" i="2"/>
  <c r="AE341" i="2"/>
  <c r="AE343" i="2" s="1"/>
  <c r="AD131" i="2"/>
  <c r="AD135" i="2" s="1"/>
  <c r="AC156" i="2"/>
  <c r="AC206" i="2"/>
  <c r="AC209" i="2" s="1"/>
  <c r="AE55" i="2"/>
  <c r="AE211" i="2" s="1"/>
  <c r="AE40" i="2"/>
  <c r="AE124" i="2"/>
  <c r="AE113" i="2"/>
  <c r="AE350" i="2" s="1"/>
  <c r="AF4" i="2"/>
  <c r="AF8" i="2" s="1"/>
  <c r="AE129" i="2"/>
  <c r="AE140" i="2"/>
  <c r="AE73" i="2"/>
  <c r="AE151" i="2"/>
  <c r="AE176" i="2"/>
  <c r="AE80" i="2"/>
  <c r="AE185" i="2"/>
  <c r="AE48" i="2"/>
  <c r="AD240" i="2"/>
  <c r="AD241" i="2"/>
  <c r="AE328" i="2"/>
  <c r="AD242" i="2"/>
  <c r="AB203" i="2"/>
  <c r="AC201" i="2"/>
  <c r="AF73" i="18" l="1"/>
  <c r="AE349" i="18"/>
  <c r="AE351" i="18" s="1"/>
  <c r="AE352" i="18" s="1"/>
  <c r="AG46" i="18"/>
  <c r="AG70" i="18" s="1"/>
  <c r="H45" i="18"/>
  <c r="B45" i="18" s="1"/>
  <c r="AD232" i="2"/>
  <c r="AD236" i="2"/>
  <c r="AG373" i="18"/>
  <c r="AG376" i="18"/>
  <c r="AF304" i="18"/>
  <c r="AF335" i="18"/>
  <c r="H73" i="18"/>
  <c r="H72" i="18"/>
  <c r="H70" i="18"/>
  <c r="H71" i="18"/>
  <c r="AE221" i="18"/>
  <c r="AE224" i="18" s="1"/>
  <c r="H354" i="18"/>
  <c r="H355" i="18"/>
  <c r="H340" i="18"/>
  <c r="H342" i="18"/>
  <c r="H349" i="18"/>
  <c r="H341" i="18"/>
  <c r="H346" i="18"/>
  <c r="H343" i="18"/>
  <c r="H350" i="18"/>
  <c r="H345" i="18"/>
  <c r="H347" i="18"/>
  <c r="H351" i="18"/>
  <c r="H352" i="18"/>
  <c r="B93" i="18"/>
  <c r="A93" i="18" s="1"/>
  <c r="B86" i="18"/>
  <c r="A86" i="18" s="1"/>
  <c r="B88" i="18"/>
  <c r="A88" i="18" s="1"/>
  <c r="B87" i="18"/>
  <c r="A87" i="18" s="1"/>
  <c r="B94" i="18"/>
  <c r="A94" i="18" s="1"/>
  <c r="B90" i="18"/>
  <c r="A90" i="18" s="1"/>
  <c r="B85" i="18"/>
  <c r="A85" i="18" s="1"/>
  <c r="B89" i="18"/>
  <c r="A89" i="18" s="1"/>
  <c r="B92" i="18"/>
  <c r="A92" i="18" s="1"/>
  <c r="B91" i="18"/>
  <c r="A91" i="18" s="1"/>
  <c r="H44" i="18"/>
  <c r="B44" i="18" s="1"/>
  <c r="A45" i="18"/>
  <c r="AE329" i="2"/>
  <c r="AE330" i="2" s="1"/>
  <c r="AF228" i="18"/>
  <c r="AF231" i="18" s="1"/>
  <c r="AF178" i="18"/>
  <c r="AF187" i="18" s="1"/>
  <c r="AF202" i="18" s="1"/>
  <c r="AF211" i="18" s="1"/>
  <c r="AF263" i="18"/>
  <c r="AG262" i="18"/>
  <c r="H262" i="18" s="1"/>
  <c r="AF261" i="18"/>
  <c r="AG264" i="18"/>
  <c r="AG263" i="18"/>
  <c r="H263" i="18" s="1"/>
  <c r="AG193" i="18"/>
  <c r="AG173" i="18"/>
  <c r="AG345" i="18"/>
  <c r="AG95" i="18"/>
  <c r="AG207" i="18"/>
  <c r="AG209" i="18" s="1"/>
  <c r="AG151" i="18"/>
  <c r="AG221" i="18"/>
  <c r="H221" i="18" s="1"/>
  <c r="AF262" i="18"/>
  <c r="AG185" i="18"/>
  <c r="H185" i="18" s="1" a="1"/>
  <c r="H185" i="18" s="1"/>
  <c r="AG261" i="18"/>
  <c r="AG198" i="18"/>
  <c r="AG102" i="18"/>
  <c r="AG162" i="18"/>
  <c r="H376" i="18"/>
  <c r="H151" i="18"/>
  <c r="H193" i="18"/>
  <c r="H102" i="18"/>
  <c r="H173" i="18"/>
  <c r="H82" i="18"/>
  <c r="H184" i="18"/>
  <c r="H270" i="18"/>
  <c r="H85" i="18"/>
  <c r="H86" i="18"/>
  <c r="H161" i="18"/>
  <c r="H81" i="18"/>
  <c r="H91" i="18"/>
  <c r="H169" i="18"/>
  <c r="H149" i="18"/>
  <c r="H160" i="18"/>
  <c r="H88" i="18"/>
  <c r="H182" i="18"/>
  <c r="H217" i="18"/>
  <c r="H192" i="18"/>
  <c r="H87" i="18"/>
  <c r="H101" i="18"/>
  <c r="H170" i="18"/>
  <c r="H303" i="18"/>
  <c r="H302" i="18"/>
  <c r="H99" i="18"/>
  <c r="H268" i="18"/>
  <c r="H205" i="18"/>
  <c r="H190" i="18"/>
  <c r="H171" i="18"/>
  <c r="H197" i="18"/>
  <c r="H94" i="18"/>
  <c r="H236" i="18"/>
  <c r="H206" i="18"/>
  <c r="H335" i="18"/>
  <c r="H338" i="18"/>
  <c r="H207" i="18"/>
  <c r="H191" i="18"/>
  <c r="H100" i="18"/>
  <c r="H98" i="18"/>
  <c r="H237" i="18"/>
  <c r="H238" i="18"/>
  <c r="H336" i="18"/>
  <c r="H150" i="18"/>
  <c r="H155" i="18"/>
  <c r="H196" i="18"/>
  <c r="H172" i="18"/>
  <c r="H269" i="18"/>
  <c r="H90" i="18"/>
  <c r="H92" i="18"/>
  <c r="H183" i="18"/>
  <c r="H181" i="18"/>
  <c r="H164" i="18"/>
  <c r="H89" i="18"/>
  <c r="H93" i="18"/>
  <c r="H337" i="18"/>
  <c r="H301" i="18"/>
  <c r="H304" i="18"/>
  <c r="AG350" i="18"/>
  <c r="AF264" i="18"/>
  <c r="AF272" i="18" s="1"/>
  <c r="AG273" i="18"/>
  <c r="AG365" i="18"/>
  <c r="H366" i="18" s="1"/>
  <c r="AG363" i="18"/>
  <c r="H364" i="18" s="1"/>
  <c r="AG146" i="18"/>
  <c r="H146" i="18" s="1" a="1"/>
  <c r="H146" i="18" s="1"/>
  <c r="AG82" i="18"/>
  <c r="AG80" i="18"/>
  <c r="AG135" i="18"/>
  <c r="AG372" i="18" s="1"/>
  <c r="H373" i="18"/>
  <c r="H374" i="18"/>
  <c r="H125" i="18"/>
  <c r="H126" i="18"/>
  <c r="H134" i="18"/>
  <c r="B120" i="18"/>
  <c r="A120" i="18" s="1"/>
  <c r="H145" i="18" a="1"/>
  <c r="H145" i="18" s="1"/>
  <c r="B114" i="18"/>
  <c r="A114" i="18" s="1"/>
  <c r="H108" i="18"/>
  <c r="H141" i="18" a="1"/>
  <c r="H141" i="18" s="1"/>
  <c r="H124" i="18"/>
  <c r="B121" i="18"/>
  <c r="A121" i="18" s="1"/>
  <c r="H109" i="18"/>
  <c r="H127" i="18"/>
  <c r="B107" i="18"/>
  <c r="A107" i="18" s="1"/>
  <c r="H116" i="18"/>
  <c r="H107" i="18"/>
  <c r="H129" i="18"/>
  <c r="H120" i="18"/>
  <c r="B116" i="18"/>
  <c r="A116" i="18" s="1"/>
  <c r="B119" i="18"/>
  <c r="A119" i="18" s="1"/>
  <c r="H128" i="18"/>
  <c r="H372" i="18"/>
  <c r="H110" i="18"/>
  <c r="H135" i="18"/>
  <c r="H113" i="18"/>
  <c r="H112" i="18"/>
  <c r="H130" i="18"/>
  <c r="B111" i="18"/>
  <c r="A111" i="18" s="1"/>
  <c r="H111" i="18"/>
  <c r="H115" i="18"/>
  <c r="H117" i="18"/>
  <c r="B117" i="18"/>
  <c r="A117" i="18" s="1"/>
  <c r="H121" i="18"/>
  <c r="H143" i="18" a="1"/>
  <c r="H143" i="18" s="1"/>
  <c r="H138" i="18" a="1"/>
  <c r="H138" i="18" s="1"/>
  <c r="H175" i="18" s="1"/>
  <c r="H123" i="18"/>
  <c r="H119" i="18"/>
  <c r="B108" i="18"/>
  <c r="A108" i="18" s="1"/>
  <c r="H131" i="18"/>
  <c r="B113" i="18"/>
  <c r="A113" i="18" s="1"/>
  <c r="H122" i="18"/>
  <c r="H139" i="18" a="1"/>
  <c r="H139" i="18" s="1"/>
  <c r="B112" i="18"/>
  <c r="A112" i="18" s="1"/>
  <c r="H144" i="18" a="1"/>
  <c r="H144" i="18" s="1"/>
  <c r="H132" i="18"/>
  <c r="H142" i="18" a="1"/>
  <c r="H142" i="18" s="1"/>
  <c r="B142" i="18" s="1"/>
  <c r="A142" i="18" s="1"/>
  <c r="B115" i="18"/>
  <c r="A115" i="18" s="1"/>
  <c r="H118" i="18"/>
  <c r="H114" i="18"/>
  <c r="H133" i="18"/>
  <c r="B118" i="18"/>
  <c r="A118" i="18" s="1"/>
  <c r="B109" i="18"/>
  <c r="A109" i="18" s="1"/>
  <c r="B110" i="18"/>
  <c r="A110" i="18" s="1"/>
  <c r="H140" i="18" a="1"/>
  <c r="H140" i="18" s="1"/>
  <c r="AG38" i="18"/>
  <c r="AG77" i="18"/>
  <c r="AG233" i="18" s="1"/>
  <c r="AF7" i="11"/>
  <c r="AF9" i="11"/>
  <c r="AG3" i="11"/>
  <c r="AF5" i="11"/>
  <c r="AF8" i="11"/>
  <c r="AF338" i="2"/>
  <c r="AE82" i="2"/>
  <c r="AE131" i="2" s="1"/>
  <c r="AE135" i="2" s="1"/>
  <c r="AE144" i="2" s="1"/>
  <c r="AE206" i="2" s="1"/>
  <c r="AE209" i="2" s="1"/>
  <c r="AC165" i="2"/>
  <c r="AF348" i="2"/>
  <c r="AF354" i="2" s="1"/>
  <c r="AE187" i="2"/>
  <c r="AE178" i="2"/>
  <c r="AF9" i="2"/>
  <c r="AF7" i="2"/>
  <c r="AG3" i="2"/>
  <c r="AF5" i="2"/>
  <c r="AD250" i="2"/>
  <c r="AE353" i="2"/>
  <c r="AF339" i="2"/>
  <c r="AD144" i="2"/>
  <c r="AE277" i="2"/>
  <c r="AE335" i="2"/>
  <c r="AE226" i="2"/>
  <c r="AG72" i="18" l="1"/>
  <c r="AG71" i="18"/>
  <c r="B150" i="18"/>
  <c r="A150" i="18" s="1"/>
  <c r="AF43" i="2"/>
  <c r="AF323" i="2"/>
  <c r="AF338" i="18"/>
  <c r="AF340" i="18"/>
  <c r="AF343" i="18" s="1"/>
  <c r="AF346" i="18" s="1"/>
  <c r="AF347" i="18" s="1"/>
  <c r="AF354" i="18"/>
  <c r="AF355" i="18"/>
  <c r="AF349" i="18"/>
  <c r="A44" i="18"/>
  <c r="AE261" i="18"/>
  <c r="AE271" i="18" s="1"/>
  <c r="AE273" i="18" s="1"/>
  <c r="H282" i="18" s="1"/>
  <c r="AE225" i="18"/>
  <c r="AF223" i="18"/>
  <c r="AF224" i="18" s="1"/>
  <c r="AG223" i="18" s="1"/>
  <c r="AG224" i="18" s="1"/>
  <c r="AG225" i="18" s="1"/>
  <c r="H225" i="18" s="1"/>
  <c r="AG252" i="18"/>
  <c r="AD252" i="18"/>
  <c r="AG104" i="18"/>
  <c r="AG153" i="18" s="1"/>
  <c r="H209" i="18"/>
  <c r="B209" i="18" s="1"/>
  <c r="A209" i="18" s="1"/>
  <c r="B141" i="18"/>
  <c r="A141" i="18" s="1"/>
  <c r="H80" i="18"/>
  <c r="AE253" i="18"/>
  <c r="AF254" i="18"/>
  <c r="AF253" i="18"/>
  <c r="AF258" i="18"/>
  <c r="AF252" i="18"/>
  <c r="AE252" i="18"/>
  <c r="B172" i="18"/>
  <c r="A172" i="18" s="1"/>
  <c r="AG253" i="18"/>
  <c r="AG254" i="18"/>
  <c r="H104" i="18"/>
  <c r="AG271" i="18"/>
  <c r="H271" i="18" s="1"/>
  <c r="AG272" i="18"/>
  <c r="H272" i="18" s="1"/>
  <c r="H264" i="18"/>
  <c r="AG258" i="18"/>
  <c r="B131" i="18"/>
  <c r="A131" i="18" s="1"/>
  <c r="H176" i="18"/>
  <c r="B176" i="18" s="1"/>
  <c r="A176" i="18" s="1"/>
  <c r="B129" i="18"/>
  <c r="A129" i="18" s="1"/>
  <c r="B130" i="18"/>
  <c r="A130" i="18" s="1"/>
  <c r="B206" i="18"/>
  <c r="A206" i="18" s="1"/>
  <c r="AF271" i="18"/>
  <c r="B138" i="18"/>
  <c r="A138" i="18" s="1"/>
  <c r="B175" i="18"/>
  <c r="A175" i="18" s="1"/>
  <c r="B126" i="18"/>
  <c r="A126" i="18" s="1"/>
  <c r="B128" i="18"/>
  <c r="A128" i="18" s="1"/>
  <c r="B127" i="18"/>
  <c r="A127" i="18" s="1"/>
  <c r="H198" i="18"/>
  <c r="AG200" i="18"/>
  <c r="AG299" i="18"/>
  <c r="AG357" i="18"/>
  <c r="AG248" i="18"/>
  <c r="H200" i="18"/>
  <c r="B200" i="18" s="1"/>
  <c r="A200" i="18" s="1"/>
  <c r="B133" i="18"/>
  <c r="A133" i="18" s="1"/>
  <c r="B134" i="18"/>
  <c r="A134" i="18" s="1"/>
  <c r="B132" i="18"/>
  <c r="A132" i="18" s="1"/>
  <c r="B197" i="18"/>
  <c r="A197" i="18" s="1"/>
  <c r="H162" i="18"/>
  <c r="AF216" i="18"/>
  <c r="AF267" i="18" s="1"/>
  <c r="AF218" i="18"/>
  <c r="AF219" i="18"/>
  <c r="B124" i="18"/>
  <c r="A124" i="18" s="1"/>
  <c r="B123" i="18"/>
  <c r="A123" i="18" s="1"/>
  <c r="B122" i="18"/>
  <c r="A122" i="18" s="1"/>
  <c r="B171" i="18"/>
  <c r="A171" i="18" s="1"/>
  <c r="AG375" i="18"/>
  <c r="H375" i="18" s="1"/>
  <c r="H95" i="18"/>
  <c r="AG4" i="11"/>
  <c r="AG8" i="11" s="1"/>
  <c r="AF43" i="11"/>
  <c r="AF58" i="2"/>
  <c r="AF60" i="2"/>
  <c r="AF171" i="2"/>
  <c r="AF163" i="2"/>
  <c r="AF199" i="2"/>
  <c r="AF351" i="2"/>
  <c r="AF352" i="2"/>
  <c r="AF341" i="2"/>
  <c r="AF251" i="2"/>
  <c r="AF343" i="2"/>
  <c r="AC180" i="2"/>
  <c r="AE156" i="2"/>
  <c r="AE165" i="2" s="1"/>
  <c r="AE180" i="2" s="1"/>
  <c r="AE189" i="2" s="1"/>
  <c r="AF55" i="2"/>
  <c r="AF211" i="2" s="1"/>
  <c r="AF40" i="2"/>
  <c r="AG4" i="2"/>
  <c r="AG348" i="2" s="1"/>
  <c r="AF113" i="2"/>
  <c r="AF350" i="2" s="1"/>
  <c r="AF124" i="2"/>
  <c r="AF176" i="2"/>
  <c r="AF80" i="2"/>
  <c r="AF185" i="2"/>
  <c r="AF129" i="2"/>
  <c r="AF73" i="2"/>
  <c r="AF140" i="2"/>
  <c r="AF151" i="2"/>
  <c r="AF48" i="2"/>
  <c r="AE240" i="2"/>
  <c r="AF325" i="2"/>
  <c r="AE241" i="2"/>
  <c r="AF328" i="2"/>
  <c r="AE242" i="2"/>
  <c r="AE250" i="2" s="1"/>
  <c r="AD156" i="2"/>
  <c r="AD206" i="2"/>
  <c r="AD209" i="2" s="1"/>
  <c r="AG73" i="18" l="1"/>
  <c r="AG302" i="18"/>
  <c r="AG336" i="18" s="1"/>
  <c r="AG341" i="18" s="1"/>
  <c r="AD231" i="2"/>
  <c r="AC230" i="2"/>
  <c r="AG340" i="18"/>
  <c r="AF351" i="18"/>
  <c r="AF352" i="18" s="1"/>
  <c r="H261" i="18"/>
  <c r="AF225" i="18"/>
  <c r="AF329" i="2"/>
  <c r="AF330" i="2" s="1"/>
  <c r="AF275" i="18"/>
  <c r="AF279" i="18" s="1"/>
  <c r="T275" i="18"/>
  <c r="T279" i="18" s="1"/>
  <c r="B284" i="18"/>
  <c r="A284" i="18" s="1"/>
  <c r="AD275" i="18"/>
  <c r="AD279" i="18" s="1"/>
  <c r="Q275" i="18"/>
  <c r="Q279" i="18" s="1"/>
  <c r="AC275" i="18"/>
  <c r="AC279" i="18" s="1"/>
  <c r="P275" i="18"/>
  <c r="P279" i="18" s="1"/>
  <c r="Y275" i="18"/>
  <c r="Y279" i="18" s="1"/>
  <c r="L275" i="18"/>
  <c r="L279" i="18" s="1"/>
  <c r="X275" i="18"/>
  <c r="X279" i="18" s="1"/>
  <c r="K275" i="18"/>
  <c r="K279" i="18" s="1"/>
  <c r="U275" i="18"/>
  <c r="U279" i="18" s="1"/>
  <c r="AG275" i="18"/>
  <c r="AG279" i="18" s="1"/>
  <c r="S275" i="18"/>
  <c r="S279" i="18" s="1"/>
  <c r="W275" i="18"/>
  <c r="W279" i="18" s="1"/>
  <c r="V275" i="18"/>
  <c r="V279" i="18" s="1"/>
  <c r="O275" i="18"/>
  <c r="O279" i="18" s="1"/>
  <c r="N275" i="18"/>
  <c r="N279" i="18" s="1"/>
  <c r="M275" i="18"/>
  <c r="M279" i="18" s="1"/>
  <c r="J275" i="18"/>
  <c r="J279" i="18" s="1"/>
  <c r="I275" i="18"/>
  <c r="I279" i="18" s="1"/>
  <c r="I280" i="18" s="1"/>
  <c r="AB275" i="18"/>
  <c r="AB279" i="18" s="1"/>
  <c r="AE275" i="18"/>
  <c r="AE279" i="18" s="1"/>
  <c r="AA275" i="18"/>
  <c r="AA279" i="18" s="1"/>
  <c r="Z275" i="18"/>
  <c r="Z279" i="18" s="1"/>
  <c r="R275" i="18"/>
  <c r="R279" i="18" s="1"/>
  <c r="AG157" i="18"/>
  <c r="H153" i="18"/>
  <c r="AE236" i="2"/>
  <c r="AE232" i="2"/>
  <c r="AG7" i="11"/>
  <c r="AG9" i="11"/>
  <c r="AG5" i="11"/>
  <c r="AG338" i="2"/>
  <c r="AE196" i="2"/>
  <c r="AE197" i="2"/>
  <c r="AE194" i="2"/>
  <c r="AE245" i="2" s="1"/>
  <c r="AC189" i="2"/>
  <c r="AG8" i="2"/>
  <c r="AG351" i="2"/>
  <c r="AG354" i="2"/>
  <c r="AG352" i="2"/>
  <c r="AF187" i="2"/>
  <c r="AG9" i="2"/>
  <c r="AG7" i="2"/>
  <c r="AG5" i="2"/>
  <c r="AF353" i="2"/>
  <c r="AG339" i="2"/>
  <c r="AF178" i="2"/>
  <c r="AD165" i="2"/>
  <c r="AF82" i="2"/>
  <c r="AF131" i="2" s="1"/>
  <c r="AF135" i="2" s="1"/>
  <c r="AF144" i="2" s="1"/>
  <c r="AF226" i="2"/>
  <c r="AF335" i="2"/>
  <c r="AF277" i="2"/>
  <c r="AG74" i="18" l="1"/>
  <c r="AF74" i="18" s="1"/>
  <c r="AE74" i="18" s="1"/>
  <c r="AD74" i="18" s="1"/>
  <c r="AC74" i="18" s="1"/>
  <c r="AB74" i="18" s="1"/>
  <c r="AA74" i="18" s="1"/>
  <c r="Z74" i="18" s="1"/>
  <c r="Y74" i="18" s="1"/>
  <c r="X74" i="18" s="1"/>
  <c r="W74" i="18" s="1"/>
  <c r="V74" i="18" s="1"/>
  <c r="U74" i="18" s="1"/>
  <c r="T74" i="18" s="1"/>
  <c r="S74" i="18" s="1"/>
  <c r="R74" i="18" s="1"/>
  <c r="Q74" i="18" s="1"/>
  <c r="P74" i="18" s="1"/>
  <c r="O74" i="18" s="1"/>
  <c r="N74" i="18" s="1"/>
  <c r="M74" i="18" s="1"/>
  <c r="L74" i="18" s="1"/>
  <c r="K74" i="18" s="1"/>
  <c r="J74" i="18" s="1"/>
  <c r="I74" i="18" s="1"/>
  <c r="H74" i="18" s="1"/>
  <c r="H75" i="18" s="1"/>
  <c r="AG301" i="18"/>
  <c r="AG335" i="18" s="1"/>
  <c r="AG338" i="18" s="1"/>
  <c r="AG343" i="18"/>
  <c r="AG346" i="18" s="1"/>
  <c r="AG347" i="18" s="1"/>
  <c r="AG43" i="2"/>
  <c r="AG323" i="2"/>
  <c r="H354" i="2"/>
  <c r="AE199" i="2"/>
  <c r="H327" i="2"/>
  <c r="H319" i="2"/>
  <c r="H318" i="2"/>
  <c r="H320" i="2"/>
  <c r="H324" i="2"/>
  <c r="H321" i="2"/>
  <c r="H323" i="2"/>
  <c r="H328" i="2"/>
  <c r="H332" i="2"/>
  <c r="H325" i="2"/>
  <c r="H329" i="2"/>
  <c r="H330" i="2"/>
  <c r="H333" i="2"/>
  <c r="B66" i="2"/>
  <c r="A66" i="2" s="1"/>
  <c r="B64" i="2"/>
  <c r="A64" i="2" s="1"/>
  <c r="B63" i="2"/>
  <c r="A63" i="2" s="1"/>
  <c r="B71" i="2"/>
  <c r="A71" i="2" s="1"/>
  <c r="B72" i="2"/>
  <c r="A72" i="2" s="1"/>
  <c r="B68" i="2"/>
  <c r="A68" i="2" s="1"/>
  <c r="B67" i="2"/>
  <c r="A67" i="2" s="1"/>
  <c r="B65" i="2"/>
  <c r="A65" i="2" s="1"/>
  <c r="B69" i="2"/>
  <c r="A69" i="2" s="1"/>
  <c r="B70" i="2"/>
  <c r="A70" i="2" s="1"/>
  <c r="H165" i="2"/>
  <c r="J278" i="18"/>
  <c r="J280" i="18" s="1"/>
  <c r="I255" i="18"/>
  <c r="H157" i="18"/>
  <c r="AG166" i="18"/>
  <c r="AG43" i="11"/>
  <c r="H43" i="11" s="1"/>
  <c r="H145" i="11"/>
  <c r="H78" i="11"/>
  <c r="H144" i="11"/>
  <c r="H225" i="11"/>
  <c r="H49" i="11"/>
  <c r="H111" i="11"/>
  <c r="H51" i="11"/>
  <c r="H189" i="11"/>
  <c r="H47" i="11"/>
  <c r="H209" i="11"/>
  <c r="H66" i="11"/>
  <c r="H195" i="11"/>
  <c r="H169" i="11"/>
  <c r="H42" i="11"/>
  <c r="H149" i="11"/>
  <c r="H198" i="11"/>
  <c r="H139" i="11"/>
  <c r="H64" i="11"/>
  <c r="H58" i="11"/>
  <c r="H207" i="11"/>
  <c r="H193" i="11"/>
  <c r="H107" i="11"/>
  <c r="H188" i="11"/>
  <c r="H46" i="11"/>
  <c r="H160" i="11"/>
  <c r="H146" i="11"/>
  <c r="H71" i="11"/>
  <c r="H147" i="11"/>
  <c r="H176" i="11"/>
  <c r="H138" i="11"/>
  <c r="H218" i="11"/>
  <c r="H109" i="11"/>
  <c r="H48" i="11"/>
  <c r="H127" i="11"/>
  <c r="H194" i="11"/>
  <c r="H190" i="11"/>
  <c r="H98" i="11"/>
  <c r="H141" i="11"/>
  <c r="H97" i="11"/>
  <c r="H156" i="11"/>
  <c r="H187" i="11"/>
  <c r="H41" i="11"/>
  <c r="H201" i="11"/>
  <c r="H158" i="11"/>
  <c r="H103" i="11"/>
  <c r="H92" i="11"/>
  <c r="H89" i="11"/>
  <c r="H54" i="11"/>
  <c r="H100" i="11"/>
  <c r="H196" i="11"/>
  <c r="H140" i="11"/>
  <c r="H90" i="11"/>
  <c r="H120" i="11"/>
  <c r="H62" i="11"/>
  <c r="H91" i="11"/>
  <c r="H205" i="11"/>
  <c r="H40" i="11"/>
  <c r="H95" i="11"/>
  <c r="H96" i="11"/>
  <c r="H152" i="11"/>
  <c r="H60" i="11"/>
  <c r="H162" i="11"/>
  <c r="H211" i="11"/>
  <c r="H213" i="11"/>
  <c r="H164" i="11"/>
  <c r="H115" i="11"/>
  <c r="H113" i="11"/>
  <c r="H56" i="11"/>
  <c r="H174" i="11"/>
  <c r="H37" i="11"/>
  <c r="H173" i="11"/>
  <c r="H179" i="11" s="1"/>
  <c r="B179" i="11" s="1"/>
  <c r="A179" i="11" s="1"/>
  <c r="H135" i="11"/>
  <c r="H202" i="11"/>
  <c r="H203" i="11"/>
  <c r="H184" i="11"/>
  <c r="H124" i="11"/>
  <c r="H130" i="11" s="1"/>
  <c r="B130" i="11" s="1"/>
  <c r="A130" i="11" s="1"/>
  <c r="H224" i="11" a="1"/>
  <c r="H224" i="11" s="1"/>
  <c r="H53" i="11"/>
  <c r="H125" i="11"/>
  <c r="H104" i="11"/>
  <c r="H151" i="11"/>
  <c r="H77" i="11" a="1"/>
  <c r="H77" i="11" s="1"/>
  <c r="H55" i="11"/>
  <c r="H153" i="11"/>
  <c r="H175" i="11" a="1"/>
  <c r="H175" i="11" s="1"/>
  <c r="H86" i="11"/>
  <c r="H102" i="11"/>
  <c r="H200" i="11"/>
  <c r="H223" i="11"/>
  <c r="H105" i="11"/>
  <c r="H222" i="11"/>
  <c r="H228" i="11" s="1"/>
  <c r="B228" i="11" s="1"/>
  <c r="A228" i="11" s="1"/>
  <c r="H126" i="11" a="1"/>
  <c r="H126" i="11" s="1"/>
  <c r="H76" i="11"/>
  <c r="H154" i="11"/>
  <c r="H75" i="11"/>
  <c r="H81" i="11" s="1"/>
  <c r="B81" i="11" s="1"/>
  <c r="A81" i="11" s="1"/>
  <c r="AG58" i="2"/>
  <c r="AD230" i="2" s="1"/>
  <c r="AG60" i="2"/>
  <c r="H121" i="2" a="1"/>
  <c r="H121" i="2" s="1"/>
  <c r="H116" i="2" a="1"/>
  <c r="H116" i="2" s="1"/>
  <c r="H117" i="2" a="1"/>
  <c r="H117" i="2" s="1"/>
  <c r="H123" i="2" a="1"/>
  <c r="H123" i="2" s="1"/>
  <c r="H119" i="2" a="1"/>
  <c r="H119" i="2" s="1"/>
  <c r="H118" i="2" a="1"/>
  <c r="H118" i="2" s="1"/>
  <c r="H122" i="2" a="1"/>
  <c r="H122" i="2" s="1"/>
  <c r="H351" i="2"/>
  <c r="H120" i="2" a="1"/>
  <c r="H120" i="2" s="1"/>
  <c r="B120" i="2" s="1"/>
  <c r="A120" i="2" s="1"/>
  <c r="H352" i="2"/>
  <c r="H350" i="2"/>
  <c r="H209" i="2"/>
  <c r="AG163" i="2"/>
  <c r="H163" i="2" s="1" a="1"/>
  <c r="H163" i="2" s="1"/>
  <c r="AG171" i="2"/>
  <c r="AG199" i="2"/>
  <c r="H169" i="2"/>
  <c r="H160" i="2"/>
  <c r="H170" i="2"/>
  <c r="H171" i="2"/>
  <c r="H59" i="2"/>
  <c r="H195" i="2"/>
  <c r="H159" i="2"/>
  <c r="H168" i="2"/>
  <c r="H60" i="2"/>
  <c r="AC194" i="2"/>
  <c r="AC197" i="2"/>
  <c r="AC196" i="2"/>
  <c r="AG343" i="2"/>
  <c r="H344" i="2" s="1"/>
  <c r="AG341" i="2"/>
  <c r="H342" i="2" s="1"/>
  <c r="AG251" i="2"/>
  <c r="H45" i="2"/>
  <c r="H46" i="2"/>
  <c r="H47" i="2"/>
  <c r="H42" i="2"/>
  <c r="B42" i="2" s="1"/>
  <c r="A42" i="2" s="1"/>
  <c r="H48" i="2"/>
  <c r="H131" i="2"/>
  <c r="H103" i="2"/>
  <c r="H151" i="2"/>
  <c r="H129" i="2"/>
  <c r="H140" i="2"/>
  <c r="H185" i="2"/>
  <c r="H80" i="2"/>
  <c r="H176" i="2"/>
  <c r="H139" i="2"/>
  <c r="H79" i="2"/>
  <c r="H282" i="2"/>
  <c r="H216" i="2"/>
  <c r="H313" i="2"/>
  <c r="H246" i="2"/>
  <c r="H142" i="2"/>
  <c r="H247" i="2"/>
  <c r="H128" i="2"/>
  <c r="B128" i="2" s="1"/>
  <c r="H316" i="2"/>
  <c r="H76" i="2"/>
  <c r="H148" i="2"/>
  <c r="H184" i="2"/>
  <c r="H174" i="2"/>
  <c r="H77" i="2"/>
  <c r="H150" i="2"/>
  <c r="H215" i="2"/>
  <c r="H280" i="2"/>
  <c r="H314" i="2"/>
  <c r="H183" i="2"/>
  <c r="H78" i="2"/>
  <c r="H127" i="2"/>
  <c r="H147" i="2"/>
  <c r="H248" i="2"/>
  <c r="H138" i="2"/>
  <c r="H133" i="2"/>
  <c r="H149" i="2"/>
  <c r="H162" i="2"/>
  <c r="H161" i="2"/>
  <c r="H279" i="2"/>
  <c r="H315" i="2"/>
  <c r="H214" i="2"/>
  <c r="H281" i="2"/>
  <c r="H175" i="2"/>
  <c r="H144" i="2"/>
  <c r="H82" i="2"/>
  <c r="H135" i="2"/>
  <c r="H156" i="2"/>
  <c r="B91" i="2"/>
  <c r="A91" i="2" s="1"/>
  <c r="H91" i="2"/>
  <c r="AG55" i="2"/>
  <c r="AG211" i="2" s="1"/>
  <c r="AG40" i="2"/>
  <c r="AF206" i="2"/>
  <c r="AF209" i="2" s="1"/>
  <c r="AF156" i="2"/>
  <c r="AF165" i="2" s="1"/>
  <c r="AF180" i="2" s="1"/>
  <c r="AF189" i="2" s="1"/>
  <c r="AG113" i="2"/>
  <c r="AG350" i="2" s="1"/>
  <c r="AG124" i="2"/>
  <c r="H124" i="2" s="1" a="1"/>
  <c r="H124" i="2" s="1"/>
  <c r="H113" i="2"/>
  <c r="B98" i="2"/>
  <c r="A98" i="2" s="1"/>
  <c r="H104" i="2"/>
  <c r="H98" i="2"/>
  <c r="B85" i="2"/>
  <c r="A85" i="2" s="1"/>
  <c r="B86" i="2"/>
  <c r="A86" i="2" s="1"/>
  <c r="H99" i="2"/>
  <c r="B95" i="2"/>
  <c r="A95" i="2" s="1"/>
  <c r="H92" i="2"/>
  <c r="H94" i="2"/>
  <c r="B88" i="2"/>
  <c r="A88" i="2" s="1"/>
  <c r="H110" i="2"/>
  <c r="H93" i="2"/>
  <c r="H87" i="2"/>
  <c r="H100" i="2"/>
  <c r="B93" i="2"/>
  <c r="A93" i="2" s="1"/>
  <c r="H85" i="2"/>
  <c r="H106" i="2"/>
  <c r="H101" i="2"/>
  <c r="B90" i="2"/>
  <c r="A90" i="2" s="1"/>
  <c r="B92" i="2"/>
  <c r="A92" i="2" s="1"/>
  <c r="H105" i="2"/>
  <c r="B94" i="2"/>
  <c r="A94" i="2" s="1"/>
  <c r="B89" i="2"/>
  <c r="A89" i="2" s="1"/>
  <c r="H107" i="2"/>
  <c r="H88" i="2"/>
  <c r="H89" i="2"/>
  <c r="H102" i="2"/>
  <c r="H108" i="2"/>
  <c r="H90" i="2"/>
  <c r="B87" i="2"/>
  <c r="A87" i="2" s="1"/>
  <c r="H95" i="2"/>
  <c r="H109" i="2"/>
  <c r="H97" i="2"/>
  <c r="H112" i="2"/>
  <c r="B96" i="2"/>
  <c r="A96" i="2" s="1"/>
  <c r="B97" i="2"/>
  <c r="A97" i="2" s="1"/>
  <c r="H111" i="2"/>
  <c r="B99" i="2"/>
  <c r="A99" i="2" s="1"/>
  <c r="H86" i="2"/>
  <c r="H96" i="2"/>
  <c r="AD180" i="2"/>
  <c r="H180" i="2" s="1"/>
  <c r="AG176" i="2"/>
  <c r="AG178" i="2" s="1"/>
  <c r="AG80" i="2"/>
  <c r="AG185" i="2"/>
  <c r="AG187" i="2" s="1"/>
  <c r="AG73" i="2"/>
  <c r="AG129" i="2"/>
  <c r="AG140" i="2"/>
  <c r="AG151" i="2"/>
  <c r="AG48" i="2"/>
  <c r="AF241" i="2"/>
  <c r="AG328" i="2"/>
  <c r="AF239" i="2"/>
  <c r="AG242" i="2"/>
  <c r="AG241" i="2"/>
  <c r="H241" i="2" s="1"/>
  <c r="AG240" i="2"/>
  <c r="H240" i="2" s="1"/>
  <c r="AG325" i="2"/>
  <c r="AG239" i="2"/>
  <c r="AF240" i="2"/>
  <c r="H63" i="2"/>
  <c r="H65" i="2"/>
  <c r="H64" i="2"/>
  <c r="H66" i="2"/>
  <c r="H71" i="2"/>
  <c r="H69" i="2"/>
  <c r="H70" i="2"/>
  <c r="H67" i="2"/>
  <c r="H72" i="2"/>
  <c r="H68" i="2"/>
  <c r="AF242" i="2"/>
  <c r="AF250" i="2" s="1"/>
  <c r="AG304" i="18" l="1"/>
  <c r="AG349" i="18" s="1"/>
  <c r="AG351" i="18" s="1"/>
  <c r="AG352" i="18" s="1"/>
  <c r="AG230" i="2"/>
  <c r="AG329" i="2"/>
  <c r="AG330" i="2" s="1"/>
  <c r="G23" i="4"/>
  <c r="AG228" i="18"/>
  <c r="AG231" i="18" s="1"/>
  <c r="H231" i="18" s="1"/>
  <c r="AG178" i="18"/>
  <c r="H166" i="18"/>
  <c r="J255" i="18"/>
  <c r="K278" i="18"/>
  <c r="K280" i="18" s="1"/>
  <c r="AF236" i="2"/>
  <c r="AF232" i="2"/>
  <c r="AG231" i="2"/>
  <c r="AG236" i="2"/>
  <c r="AG232" i="2"/>
  <c r="AE231" i="2"/>
  <c r="AF231" i="2"/>
  <c r="B4" i="11"/>
  <c r="B5" i="11"/>
  <c r="B149" i="2"/>
  <c r="A149" i="2" s="1"/>
  <c r="B175" i="2"/>
  <c r="A175" i="2" s="1"/>
  <c r="B150" i="2"/>
  <c r="A150" i="2" s="1"/>
  <c r="H58" i="2"/>
  <c r="AF230" i="2"/>
  <c r="AE230" i="2"/>
  <c r="AC199" i="2"/>
  <c r="AC202" i="2" s="1"/>
  <c r="AC239" i="2" s="1"/>
  <c r="AC249" i="2" s="1"/>
  <c r="AF194" i="2"/>
  <c r="AF245" i="2" s="1"/>
  <c r="AF196" i="2"/>
  <c r="AF197" i="2"/>
  <c r="B184" i="2"/>
  <c r="A184" i="2" s="1"/>
  <c r="B48" i="2"/>
  <c r="A48" i="2" s="1"/>
  <c r="A128" i="2"/>
  <c r="B100" i="2"/>
  <c r="A100" i="2" s="1"/>
  <c r="B101" i="2"/>
  <c r="A101" i="2" s="1"/>
  <c r="B102" i="2"/>
  <c r="A102" i="2" s="1"/>
  <c r="AG250" i="2"/>
  <c r="H250" i="2" s="1"/>
  <c r="H242" i="2"/>
  <c r="B106" i="2"/>
  <c r="A106" i="2" s="1"/>
  <c r="B105" i="2"/>
  <c r="A105" i="2" s="1"/>
  <c r="B116" i="2"/>
  <c r="A116" i="2" s="1"/>
  <c r="H153" i="2"/>
  <c r="B153" i="2" s="1"/>
  <c r="A153" i="2" s="1"/>
  <c r="B104" i="2"/>
  <c r="A104" i="2" s="1"/>
  <c r="B112" i="2"/>
  <c r="A112" i="2" s="1"/>
  <c r="B110" i="2"/>
  <c r="A110" i="2" s="1"/>
  <c r="B111" i="2"/>
  <c r="A111" i="2" s="1"/>
  <c r="H178" i="2"/>
  <c r="B178" i="2" s="1"/>
  <c r="A178" i="2" s="1"/>
  <c r="H187" i="2"/>
  <c r="B119" i="2"/>
  <c r="A119" i="2" s="1"/>
  <c r="H154" i="2"/>
  <c r="B154" i="2" s="1"/>
  <c r="A154" i="2" s="1"/>
  <c r="B109" i="2"/>
  <c r="A109" i="2" s="1"/>
  <c r="B108" i="2"/>
  <c r="A108" i="2" s="1"/>
  <c r="B107" i="2"/>
  <c r="A107" i="2" s="1"/>
  <c r="AC245" i="2"/>
  <c r="AF249" i="2"/>
  <c r="AG353" i="2"/>
  <c r="H353" i="2" s="1"/>
  <c r="H73" i="2"/>
  <c r="AD189" i="2"/>
  <c r="AG249" i="2"/>
  <c r="AG82" i="2"/>
  <c r="AG131" i="2" s="1"/>
  <c r="AG135" i="2" s="1"/>
  <c r="AG144" i="2" s="1"/>
  <c r="AG226" i="2"/>
  <c r="AG335" i="2"/>
  <c r="AG277" i="2"/>
  <c r="AG355" i="18" l="1"/>
  <c r="AG354" i="18"/>
  <c r="AC251" i="2"/>
  <c r="AG187" i="18"/>
  <c r="H178" i="18"/>
  <c r="L278" i="18"/>
  <c r="L280" i="18" s="1"/>
  <c r="K255" i="18"/>
  <c r="B187" i="2"/>
  <c r="A187" i="2" s="1"/>
  <c r="AD194" i="2"/>
  <c r="H194" i="2" s="1"/>
  <c r="AD197" i="2"/>
  <c r="H197" i="2" s="1"/>
  <c r="AD196" i="2"/>
  <c r="H196" i="2" s="1"/>
  <c r="AD201" i="2"/>
  <c r="AC203" i="2"/>
  <c r="AG156" i="2"/>
  <c r="AG165" i="2" s="1"/>
  <c r="AG180" i="2" s="1"/>
  <c r="AG189" i="2" s="1"/>
  <c r="H189" i="2" s="1"/>
  <c r="B195" i="2" s="1"/>
  <c r="A195" i="2" s="1"/>
  <c r="AG206" i="2"/>
  <c r="AG209" i="2" s="1"/>
  <c r="M278" i="18" l="1"/>
  <c r="M280" i="18" s="1"/>
  <c r="L255" i="18"/>
  <c r="AG202" i="18"/>
  <c r="H187" i="18"/>
  <c r="AD199" i="2"/>
  <c r="H199" i="2" s="1"/>
  <c r="AG194" i="2"/>
  <c r="AG245" i="2" s="1"/>
  <c r="AG197" i="2"/>
  <c r="AG196" i="2"/>
  <c r="AD245" i="2"/>
  <c r="AG211" i="18" l="1"/>
  <c r="H202" i="18"/>
  <c r="N278" i="18"/>
  <c r="N280" i="18" s="1"/>
  <c r="M255" i="18"/>
  <c r="H245" i="2" a="1"/>
  <c r="H245" i="2" s="1"/>
  <c r="AD202" i="2"/>
  <c r="AD239" i="2" s="1"/>
  <c r="AD249" i="2" s="1"/>
  <c r="N255" i="18" l="1"/>
  <c r="O278" i="18"/>
  <c r="O280" i="18" s="1"/>
  <c r="AG216" i="18"/>
  <c r="H211" i="18"/>
  <c r="B217" i="18" s="1"/>
  <c r="A217" i="18" s="1"/>
  <c r="B4" i="18" s="1"/>
  <c r="AG218" i="18"/>
  <c r="H218" i="18" s="1"/>
  <c r="AG219" i="18"/>
  <c r="H219" i="18" s="1"/>
  <c r="AD251" i="2"/>
  <c r="AD203" i="2"/>
  <c r="AE201" i="2"/>
  <c r="AE202" i="2" s="1"/>
  <c r="B5" i="18" l="1"/>
  <c r="AG267" i="18"/>
  <c r="H267" i="18" s="1" a="1"/>
  <c r="H267" i="18" s="1"/>
  <c r="H216" i="18"/>
  <c r="O255" i="18"/>
  <c r="P278" i="18"/>
  <c r="P280" i="18" s="1"/>
  <c r="AF201" i="2"/>
  <c r="AF202" i="2" s="1"/>
  <c r="AE203" i="2"/>
  <c r="AE239" i="2"/>
  <c r="Q278" i="18" l="1"/>
  <c r="Q280" i="18" s="1"/>
  <c r="P255" i="18"/>
  <c r="AE249" i="2"/>
  <c r="H239" i="2"/>
  <c r="AG201" i="2"/>
  <c r="AG202" i="2" s="1"/>
  <c r="AG203" i="2" s="1"/>
  <c r="H203" i="2" s="1"/>
  <c r="AF203" i="2"/>
  <c r="H249" i="2" l="1"/>
  <c r="AE251" i="2"/>
  <c r="H260" i="2" s="1"/>
  <c r="R278" i="18"/>
  <c r="R280" i="18" s="1"/>
  <c r="Q255" i="18"/>
  <c r="A262" i="2" l="1"/>
  <c r="V253" i="2"/>
  <c r="V257" i="2" s="1"/>
  <c r="I253" i="2"/>
  <c r="I257" i="2" s="1"/>
  <c r="I258" i="2" s="1"/>
  <c r="K253" i="2"/>
  <c r="K257" i="2" s="1"/>
  <c r="R253" i="2"/>
  <c r="R257" i="2" s="1"/>
  <c r="Q253" i="2"/>
  <c r="Q257" i="2" s="1"/>
  <c r="P253" i="2"/>
  <c r="P257" i="2" s="1"/>
  <c r="X253" i="2"/>
  <c r="X257" i="2" s="1"/>
  <c r="N253" i="2"/>
  <c r="N257" i="2" s="1"/>
  <c r="L253" i="2"/>
  <c r="L257" i="2" s="1"/>
  <c r="AG253" i="2"/>
  <c r="AG257" i="2" s="1"/>
  <c r="O253" i="2"/>
  <c r="O257" i="2" s="1"/>
  <c r="AC253" i="2"/>
  <c r="AC257" i="2" s="1"/>
  <c r="T253" i="2"/>
  <c r="T257" i="2" s="1"/>
  <c r="U253" i="2"/>
  <c r="U257" i="2" s="1"/>
  <c r="J253" i="2"/>
  <c r="J257" i="2" s="1"/>
  <c r="AF253" i="2"/>
  <c r="AF257" i="2" s="1"/>
  <c r="AE253" i="2"/>
  <c r="AE257" i="2" s="1"/>
  <c r="AA253" i="2"/>
  <c r="AA257" i="2" s="1"/>
  <c r="W253" i="2"/>
  <c r="W257" i="2" s="1"/>
  <c r="Z253" i="2"/>
  <c r="Z257" i="2" s="1"/>
  <c r="M253" i="2"/>
  <c r="M257" i="2" s="1"/>
  <c r="AD253" i="2"/>
  <c r="AD257" i="2" s="1"/>
  <c r="S253" i="2"/>
  <c r="S257" i="2" s="1"/>
  <c r="Y253" i="2"/>
  <c r="Y257" i="2" s="1"/>
  <c r="AB253" i="2"/>
  <c r="AB257" i="2" s="1"/>
  <c r="S278" i="18"/>
  <c r="S280" i="18" s="1"/>
  <c r="R255" i="18"/>
  <c r="J256" i="2" l="1"/>
  <c r="J258" i="2" s="1"/>
  <c r="I233" i="2"/>
  <c r="B5" i="2"/>
  <c r="B4" i="2"/>
  <c r="T278" i="18"/>
  <c r="T280" i="18" s="1"/>
  <c r="S255" i="18"/>
  <c r="K256" i="2" l="1"/>
  <c r="K258" i="2" s="1"/>
  <c r="J233" i="2"/>
  <c r="U278" i="18"/>
  <c r="U280" i="18" s="1"/>
  <c r="T255" i="18"/>
  <c r="L256" i="2" l="1"/>
  <c r="L258" i="2" s="1"/>
  <c r="K233" i="2"/>
  <c r="V278" i="18"/>
  <c r="V280" i="18" s="1"/>
  <c r="U255" i="18"/>
  <c r="L233" i="2" l="1"/>
  <c r="M256" i="2"/>
  <c r="M258" i="2" s="1"/>
  <c r="V255" i="18"/>
  <c r="W278" i="18"/>
  <c r="W280" i="18" s="1"/>
  <c r="N256" i="2" l="1"/>
  <c r="N258" i="2" s="1"/>
  <c r="M233" i="2"/>
  <c r="X278" i="18"/>
  <c r="X280" i="18" s="1"/>
  <c r="W255" i="18"/>
  <c r="N233" i="2" l="1"/>
  <c r="O256" i="2"/>
  <c r="O258" i="2" s="1"/>
  <c r="Y278" i="18"/>
  <c r="Y280" i="18" s="1"/>
  <c r="X255" i="18"/>
  <c r="P256" i="2" l="1"/>
  <c r="P258" i="2" s="1"/>
  <c r="O233" i="2"/>
  <c r="Z278" i="18"/>
  <c r="Z280" i="18" s="1"/>
  <c r="Y255" i="18"/>
  <c r="Q256" i="2" l="1"/>
  <c r="Q258" i="2" s="1"/>
  <c r="P233" i="2"/>
  <c r="Z255" i="18"/>
  <c r="AA278" i="18"/>
  <c r="AA280" i="18" s="1"/>
  <c r="R256" i="2" l="1"/>
  <c r="R258" i="2" s="1"/>
  <c r="Q233" i="2"/>
  <c r="AA255" i="18"/>
  <c r="AB278" i="18"/>
  <c r="AB280" i="18" s="1"/>
  <c r="S256" i="2" l="1"/>
  <c r="S258" i="2" s="1"/>
  <c r="R233" i="2"/>
  <c r="AB255" i="18"/>
  <c r="AC278" i="18"/>
  <c r="AC280" i="18" s="1"/>
  <c r="S233" i="2" l="1"/>
  <c r="T256" i="2"/>
  <c r="T258" i="2" s="1"/>
  <c r="AD278" i="18"/>
  <c r="AD280" i="18" s="1"/>
  <c r="AC255" i="18"/>
  <c r="U256" i="2" l="1"/>
  <c r="U258" i="2" s="1"/>
  <c r="T233" i="2"/>
  <c r="AE278" i="18"/>
  <c r="AE280" i="18" s="1"/>
  <c r="AD255" i="18"/>
  <c r="U233" i="2" l="1"/>
  <c r="V256" i="2"/>
  <c r="V258" i="2" s="1"/>
  <c r="AF278" i="18"/>
  <c r="AF280" i="18" s="1"/>
  <c r="AE255" i="18"/>
  <c r="W256" i="2" l="1"/>
  <c r="W258" i="2" s="1"/>
  <c r="V233" i="2"/>
  <c r="AG278" i="18"/>
  <c r="AG280" i="18" s="1"/>
  <c r="AG255" i="18" s="1"/>
  <c r="AF255" i="18"/>
  <c r="W233" i="2" l="1"/>
  <c r="X256" i="2"/>
  <c r="X258" i="2" s="1"/>
  <c r="X233" i="2" l="1"/>
  <c r="Y256" i="2"/>
  <c r="Y258" i="2" s="1"/>
  <c r="Y233" i="2" l="1"/>
  <c r="Z256" i="2"/>
  <c r="Z258" i="2" s="1"/>
  <c r="AA256" i="2" l="1"/>
  <c r="AA258" i="2" s="1"/>
  <c r="Z233" i="2"/>
  <c r="AA233" i="2" l="1"/>
  <c r="AB256" i="2"/>
  <c r="AB258" i="2" s="1"/>
  <c r="AB233" i="2" l="1"/>
  <c r="AC256" i="2"/>
  <c r="AC258" i="2" s="1"/>
  <c r="AD256" i="2" l="1"/>
  <c r="AD258" i="2" s="1"/>
  <c r="AC233" i="2"/>
  <c r="AE256" i="2" l="1"/>
  <c r="AE258" i="2" s="1"/>
  <c r="AD233" i="2"/>
  <c r="AF256" i="2" l="1"/>
  <c r="AF258" i="2" s="1"/>
  <c r="AE233" i="2"/>
  <c r="AF233" i="2" l="1"/>
  <c r="AG256" i="2"/>
  <c r="AG258" i="2" s="1"/>
  <c r="AG23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tc={0E850A5F-165C-4010-AC7D-8AC681C934AA}</author>
  </authors>
  <commentList>
    <comment ref="D49" authorId="0" shapeId="0" xr:uid="{0E850A5F-165C-4010-AC7D-8AC681C934AA}">
      <text>
        <t>[Threaded comment]
Your version of Excel allows you to read this threaded comment; however, any edits to it will get removed if the file is opened in a newer version of Excel. Learn more: https://go.microsoft.com/fwlink/?linkid=870924
Comment:
    These definitions need to align to the RFP and PPA
Reply:
    Noted. We will update</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<sst xmlns="http://schemas.openxmlformats.org/spreadsheetml/2006/main" count="19020" uniqueCount="880">
  <si>
    <t>Contents</t>
  </si>
  <si>
    <t>Type</t>
  </si>
  <si>
    <t>Sheet Name</t>
  </si>
  <si>
    <t>Description</t>
  </si>
  <si>
    <t>Instructions</t>
  </si>
  <si>
    <t>Contents page</t>
  </si>
  <si>
    <t xml:space="preserve">Contents page </t>
  </si>
  <si>
    <t>Input (Required by Bidder)</t>
  </si>
  <si>
    <t>Template 1a - PV: Fully Indexed Cashflow Waterfall</t>
  </si>
  <si>
    <t>Annual cash waterfall of bidder, including termination calculations for a fully indexed tariff</t>
  </si>
  <si>
    <t>Template 1b - BESS: Fully Indexed Cashflow Waterfall</t>
  </si>
  <si>
    <t>Template 2 - Capex appendix</t>
  </si>
  <si>
    <t>Capex breakdown and sensitivities</t>
  </si>
  <si>
    <t>Template 3 - Success and Dev fee appendix</t>
  </si>
  <si>
    <t xml:space="preserve">Bidder's success fees and development fees </t>
  </si>
  <si>
    <t>Template 3 - Debt funding appendix</t>
  </si>
  <si>
    <t>Bidder's debt funding approach</t>
  </si>
  <si>
    <t>Template 4 - Technical appexdix</t>
  </si>
  <si>
    <t xml:space="preserve">Bidders technical inputs </t>
  </si>
  <si>
    <t>Template 5 - BEE appendix</t>
  </si>
  <si>
    <t>Annual cash waterfall of bidder BEE distributions</t>
  </si>
  <si>
    <t>Template 6 - Macro-economic inputs</t>
  </si>
  <si>
    <t xml:space="preserve">Macro-economic inputs required to be used in the financial model </t>
  </si>
  <si>
    <t>Input</t>
  </si>
  <si>
    <t xml:space="preserve">Template 7 - Issues </t>
  </si>
  <si>
    <t xml:space="preserve">All discrepancies between the financial model and the templates can be recorded here </t>
  </si>
  <si>
    <t>Template 8 - Eskom Inputs 1</t>
  </si>
  <si>
    <t>Eskom Megaflex Generator Tariffs - Non Local Authority</t>
  </si>
  <si>
    <t>Template 9 - Eskom Inputs 2</t>
  </si>
  <si>
    <t>Eskom Megaflex Tariffs - Local Authority</t>
  </si>
  <si>
    <t>Legend</t>
  </si>
  <si>
    <t>Work Sheets</t>
  </si>
  <si>
    <t>Input Sheets (Required by Bidder)</t>
  </si>
  <si>
    <t>Input Cells (Required by Bidder)</t>
  </si>
  <si>
    <t>xxx</t>
  </si>
  <si>
    <t>Selection Cell</t>
  </si>
  <si>
    <t>Check Cell</t>
  </si>
  <si>
    <t>Calculation Cell</t>
  </si>
  <si>
    <t>Key Instructions</t>
  </si>
  <si>
    <t>1. The submission requires all templates to be completed per Site and per Technology</t>
  </si>
  <si>
    <t>2. Each template is required to be copied into the bidders financial model and each input cell should be linked accurately to the financial model</t>
  </si>
  <si>
    <t>3. Bidders to submit a source or reference for each input provided</t>
  </si>
  <si>
    <t xml:space="preserve">4. All information in these templates should accurately reflect the information in the financial model as well as supporting documentation </t>
  </si>
  <si>
    <t>5. GUoS should be included in the Price (if applicable)</t>
  </si>
  <si>
    <r>
      <t>6. All bidders should align the Annual Financial Statement to begin [</t>
    </r>
    <r>
      <rPr>
        <sz val="10"/>
        <rFont val="Arial"/>
        <family val="2"/>
      </rPr>
      <t>1 July]</t>
    </r>
  </si>
  <si>
    <t>7. All discrepancies between the financial model and the templates need to be justified in writing in the Issues sheet</t>
  </si>
  <si>
    <t xml:space="preserve">8. All errors to be addressed before submission </t>
  </si>
  <si>
    <t>9. No changes to the macro-economic inputs will be accepted</t>
  </si>
  <si>
    <t xml:space="preserve">10. Please ensure that all templates are copied to the bidders financial model to prevent any external links </t>
  </si>
  <si>
    <t>Back to Cover Page</t>
  </si>
  <si>
    <t xml:space="preserve">Validity Check </t>
  </si>
  <si>
    <t>Construction Start</t>
  </si>
  <si>
    <t>COD</t>
  </si>
  <si>
    <t>Template Model start</t>
  </si>
  <si>
    <t>Construction Period</t>
  </si>
  <si>
    <t>End of PPA</t>
  </si>
  <si>
    <t>PPA Period</t>
  </si>
  <si>
    <r>
      <t>Enter all figures in</t>
    </r>
    <r>
      <rPr>
        <b/>
        <sz val="11"/>
        <color rgb="FFFF0000"/>
        <rFont val="Calibri"/>
        <family val="2"/>
      </rPr>
      <t xml:space="preserve"> ZAR '000</t>
    </r>
    <r>
      <rPr>
        <b/>
        <sz val="11"/>
        <rFont val="Calibri"/>
        <family val="2"/>
      </rPr>
      <t>. Only input into grey cells</t>
    </r>
  </si>
  <si>
    <t>COD Flag</t>
  </si>
  <si>
    <t>Start of Project Operations</t>
  </si>
  <si>
    <t>Operations Active</t>
  </si>
  <si>
    <t>How to use this sheet</t>
  </si>
  <si>
    <t>This sheet is to be copied to the bidders financial model.</t>
  </si>
  <si>
    <t>This can be done by right clicking on the tabs, select "Move or Copy", select your financial model under the "To Book" dropdown and click OK</t>
  </si>
  <si>
    <t>The Bidders model should link directly to this tab so that the sources of information can be easily traced</t>
  </si>
  <si>
    <t>All amounts should correspond to the unit for that line - e.g. if the unit for the line is ZAR '000 then the amount should be in thousands of dollars</t>
  </si>
  <si>
    <t>Expenses for the Bidder (e.g. Capex or Opex) should be negative numbers if they decrease cashflow while amounts that increase cashflow should be positive</t>
  </si>
  <si>
    <t>GUoS should be included when calculating the bid tariff (if applicable)</t>
  </si>
  <si>
    <t>Error Check</t>
  </si>
  <si>
    <t>Project Name:</t>
  </si>
  <si>
    <t>Name</t>
  </si>
  <si>
    <t>Technology</t>
  </si>
  <si>
    <t>Selection</t>
  </si>
  <si>
    <t>PV</t>
  </si>
  <si>
    <t>Profile</t>
  </si>
  <si>
    <t>P50</t>
  </si>
  <si>
    <t>Site Name:</t>
  </si>
  <si>
    <t>Maximum DC Nameplate Capacity</t>
  </si>
  <si>
    <t>MWdc</t>
  </si>
  <si>
    <t>Contracted Capacity</t>
  </si>
  <si>
    <t>MWac</t>
  </si>
  <si>
    <t>Capacity Factor: 1st full year of operation predicted energy generation/(gross MW capacity * 8760 hour)</t>
  </si>
  <si>
    <t>%</t>
  </si>
  <si>
    <t xml:space="preserve">RFP Reference Number: </t>
  </si>
  <si>
    <t>Number</t>
  </si>
  <si>
    <t>Bidder Reference Number:</t>
  </si>
  <si>
    <t>Grid Connection Location</t>
  </si>
  <si>
    <t>Location</t>
  </si>
  <si>
    <t xml:space="preserve">Project Location </t>
  </si>
  <si>
    <t>Price</t>
  </si>
  <si>
    <t>ZAR / kWh</t>
  </si>
  <si>
    <t>Base Date</t>
  </si>
  <si>
    <t>dd-mm-yy</t>
  </si>
  <si>
    <t>Generator Use of System Charges</t>
  </si>
  <si>
    <t>Supply voltage</t>
  </si>
  <si>
    <t>≥ 66kV &amp; ≤ 132kV</t>
  </si>
  <si>
    <t>Transmission zone (Distribution connected)</t>
  </si>
  <si>
    <t>&gt; 300km &amp; ≤ 600km</t>
  </si>
  <si>
    <t>Transmission zone (generators)</t>
  </si>
  <si>
    <t>Karoo</t>
  </si>
  <si>
    <t>If Rural = 0 IF Urban = 1</t>
  </si>
  <si>
    <t>[0;1]</t>
  </si>
  <si>
    <t>Customer segment/size</t>
  </si>
  <si>
    <t>&gt; 1 MVA/MW</t>
  </si>
  <si>
    <t>Operational Summary</t>
  </si>
  <si>
    <t>Total MWh Sold</t>
  </si>
  <si>
    <t>MWh of Renewable Energy Sold per annum</t>
  </si>
  <si>
    <t>MWh</t>
  </si>
  <si>
    <t>Days of Operation (Non-Cum)</t>
  </si>
  <si>
    <t>Days</t>
  </si>
  <si>
    <t>Anticipated Renewable Energy Peak MWh Sold</t>
  </si>
  <si>
    <t>kWh</t>
  </si>
  <si>
    <t>Anticipated Renewable Energy Standard MWh Sold</t>
  </si>
  <si>
    <t>Anticipated Renewable Energy Off-Peak MWh Sold</t>
  </si>
  <si>
    <t>Total</t>
  </si>
  <si>
    <t>The initial tariff MUST agree with the tariff in the rest of your submission</t>
  </si>
  <si>
    <t>RSA CPI Escalation</t>
  </si>
  <si>
    <t>Cashflows</t>
  </si>
  <si>
    <t>Revenue</t>
  </si>
  <si>
    <t>Energy Sales</t>
  </si>
  <si>
    <t>ZAR '000</t>
  </si>
  <si>
    <t>Spare (Please rename)</t>
  </si>
  <si>
    <t>OpEx</t>
  </si>
  <si>
    <t>O&amp;M expenditure -  to include both contracted and uncontracted costs</t>
  </si>
  <si>
    <t>Major maintenance &amp; capital costs of plant replacement</t>
  </si>
  <si>
    <t>Utilities</t>
  </si>
  <si>
    <t xml:space="preserve">Insurance </t>
  </si>
  <si>
    <t>Administration &amp; Project Management</t>
  </si>
  <si>
    <t>Land lease costs</t>
  </si>
  <si>
    <t>Economic and Social Development</t>
  </si>
  <si>
    <t>Other operating expenditure</t>
  </si>
  <si>
    <t>RECs verification costs</t>
  </si>
  <si>
    <t>Working Capital Adjustments</t>
  </si>
  <si>
    <t xml:space="preserve">Debtors </t>
  </si>
  <si>
    <t>Creditors</t>
  </si>
  <si>
    <t>VAT</t>
  </si>
  <si>
    <t>Working Capital Facility</t>
  </si>
  <si>
    <t>Net Adjustment</t>
  </si>
  <si>
    <t>Operating Cashflows</t>
  </si>
  <si>
    <t>CapEx</t>
  </si>
  <si>
    <t>EPC / Key equipment costs</t>
  </si>
  <si>
    <t>Balance of plant cost</t>
  </si>
  <si>
    <t xml:space="preserve">Other construction/installation costs </t>
  </si>
  <si>
    <t>EPC Contingencies</t>
  </si>
  <si>
    <t>Pre-COD Production cost</t>
  </si>
  <si>
    <t>Land acquisition or lease cost</t>
  </si>
  <si>
    <t>Foundation cost</t>
  </si>
  <si>
    <t>Commissioning cost</t>
  </si>
  <si>
    <t>Other Infrastructure cost</t>
  </si>
  <si>
    <t>Grid Connection cost</t>
  </si>
  <si>
    <t>Professional fees</t>
  </si>
  <si>
    <t xml:space="preserve">Contingencies </t>
  </si>
  <si>
    <t>Development cost</t>
  </si>
  <si>
    <t>Success Payments</t>
  </si>
  <si>
    <t>Equity PRI Premium</t>
  </si>
  <si>
    <t>VAT Facility Interest During Construction</t>
  </si>
  <si>
    <t>VAT Facility Fee</t>
  </si>
  <si>
    <t>VAT Paid</t>
  </si>
  <si>
    <t>DSRA/c Initial Funding</t>
  </si>
  <si>
    <t>Senior 1 Interest During Construction</t>
  </si>
  <si>
    <t>Senior 1 Up-Front Fees</t>
  </si>
  <si>
    <t>Senior 1 Commitment Fees (incl. Agency)</t>
  </si>
  <si>
    <t>Senior 2 Interest During Construction</t>
  </si>
  <si>
    <t>Senior 2 Up-Front Fees</t>
  </si>
  <si>
    <t>Senior 2 Commitment Fees (incl. Agency)</t>
  </si>
  <si>
    <t>Mezzanine Interest During Construction</t>
  </si>
  <si>
    <t>Mezzanine Up-Front Fees</t>
  </si>
  <si>
    <t>Mezzanine Commitment Fees (incl. Agency)</t>
  </si>
  <si>
    <t>Funding</t>
  </si>
  <si>
    <t>Senior 1</t>
  </si>
  <si>
    <t>Senior 2</t>
  </si>
  <si>
    <t>Mezzanine</t>
  </si>
  <si>
    <t>Shareholder Loan</t>
  </si>
  <si>
    <t>Ordinary Equity</t>
  </si>
  <si>
    <t>VAT Facility Draws</t>
  </si>
  <si>
    <t>VAT Refund</t>
  </si>
  <si>
    <t xml:space="preserve">VAT Facility </t>
  </si>
  <si>
    <t>Interest (During Ops)</t>
  </si>
  <si>
    <t>Principal</t>
  </si>
  <si>
    <t>Cashflow After Funding</t>
  </si>
  <si>
    <t>Tax</t>
  </si>
  <si>
    <t>Cashflow Available for Maintenance Reserve</t>
  </si>
  <si>
    <t>Major Maintenance Reserve</t>
  </si>
  <si>
    <t>Addition</t>
  </si>
  <si>
    <t>Release</t>
  </si>
  <si>
    <t>Maintenance Cost</t>
  </si>
  <si>
    <t>CFADS</t>
  </si>
  <si>
    <t>Senior Debt Service</t>
  </si>
  <si>
    <t>Interest: Senior 1</t>
  </si>
  <si>
    <t>Interest: Senior 2</t>
  </si>
  <si>
    <t>Principal: Senior 1</t>
  </si>
  <si>
    <t>Principal: Senior 2</t>
  </si>
  <si>
    <t>Year Senior 1 paid off</t>
  </si>
  <si>
    <t>Year</t>
  </si>
  <si>
    <t>Year Senior 2 paid off</t>
  </si>
  <si>
    <t>Cashflow Available for DSRF</t>
  </si>
  <si>
    <t>Debt Service Reserve Facility (DSRF)</t>
  </si>
  <si>
    <t>DSRF Drawdown</t>
  </si>
  <si>
    <t>DSRF Availability and Guarantee Fees</t>
  </si>
  <si>
    <t>DSRF Interest Paid</t>
  </si>
  <si>
    <t>DSRF Principal</t>
  </si>
  <si>
    <t>Cashflow Available for DSRA/c</t>
  </si>
  <si>
    <t>Debt Service Reserve Account (DSRA)</t>
  </si>
  <si>
    <t>Release for Shortfall</t>
  </si>
  <si>
    <t>Release for Excess Target</t>
  </si>
  <si>
    <t>Mezzanine Debt Service</t>
  </si>
  <si>
    <t>Interest: Mezzanine</t>
  </si>
  <si>
    <t>Principal: Mezzanine</t>
  </si>
  <si>
    <t>Year Mezzanine paid off</t>
  </si>
  <si>
    <t>Cashflow Available for shareholder loan</t>
  </si>
  <si>
    <t>Interest</t>
  </si>
  <si>
    <t>Year Shareholder loans are paid off</t>
  </si>
  <si>
    <t>Cashflow Available for Equity</t>
  </si>
  <si>
    <t>Non-BEE Shareholders Percentage</t>
  </si>
  <si>
    <t>BEE Shareholders Percentage</t>
  </si>
  <si>
    <t>Equity Plug During Operations</t>
  </si>
  <si>
    <t>Total Dividends</t>
  </si>
  <si>
    <t>Dividends to Non-BEE Shareholders (before Dividend Tax)</t>
  </si>
  <si>
    <t>Dividends to BEE Shareholders (before Dividend Tax)</t>
  </si>
  <si>
    <t>Net Cashflow</t>
  </si>
  <si>
    <t>Cash Balance B/f</t>
  </si>
  <si>
    <t>Cash Balance C/f</t>
  </si>
  <si>
    <t>Cash Balance &lt; 0</t>
  </si>
  <si>
    <t>[0, 1]</t>
  </si>
  <si>
    <t>Debt Ratios Vs. Breach Ratios</t>
  </si>
  <si>
    <t>DSCR</t>
  </si>
  <si>
    <t>x</t>
  </si>
  <si>
    <t>Lock Up DSCR</t>
  </si>
  <si>
    <t>Default DSCR</t>
  </si>
  <si>
    <t>Breach?</t>
  </si>
  <si>
    <t>[0. 1]</t>
  </si>
  <si>
    <t>Project Debt Schedule</t>
  </si>
  <si>
    <t>Total Payments</t>
  </si>
  <si>
    <t>Interest Repayment</t>
  </si>
  <si>
    <t>Principal Repayment</t>
  </si>
  <si>
    <t>Total Repayment</t>
  </si>
  <si>
    <t>Repayment Profile</t>
  </si>
  <si>
    <t>Principal Repayment Profile</t>
  </si>
  <si>
    <t>Debt Outstanding</t>
  </si>
  <si>
    <t>Debt Outstanding at end of period</t>
  </si>
  <si>
    <t>Debt Breakage Fee</t>
  </si>
  <si>
    <t>% of Debt Outstanding</t>
  </si>
  <si>
    <t>Termination Calculations</t>
  </si>
  <si>
    <t>Default Payments (approximated at end of year)</t>
  </si>
  <si>
    <t>Multiple for Buyer Default</t>
  </si>
  <si>
    <t>Buyer Default -from year 1 to year 13 anniversary</t>
  </si>
  <si>
    <t>Buyer Default - from year 14 to year 17 anniversary</t>
  </si>
  <si>
    <t>Buyer Default - from year 18 to year 20 anniversary</t>
  </si>
  <si>
    <t>Equity Needed to reach Target IRR</t>
  </si>
  <si>
    <t>Percentage of debt</t>
  </si>
  <si>
    <t>Percentage of equity</t>
  </si>
  <si>
    <t>Seller Event of Default or Force Majeure or Pursuant to a Change in Law</t>
  </si>
  <si>
    <t>Figures at end of PPA</t>
  </si>
  <si>
    <t>Cash Balance</t>
  </si>
  <si>
    <t>Maintenance Reserve Account</t>
  </si>
  <si>
    <t>Debt Service Reserve Account</t>
  </si>
  <si>
    <t>Equity Returns</t>
  </si>
  <si>
    <t>Equity Contributed</t>
  </si>
  <si>
    <t>Shareholder Loan Interest</t>
  </si>
  <si>
    <t>Shareholder Loan Principal</t>
  </si>
  <si>
    <t>Cash at end of PPA</t>
  </si>
  <si>
    <t>Debt at end of PPA</t>
  </si>
  <si>
    <t>Discount Factor</t>
  </si>
  <si>
    <t>Equity Needed</t>
  </si>
  <si>
    <t>Equity Accrual b/f</t>
  </si>
  <si>
    <t>Equity Accrual Added</t>
  </si>
  <si>
    <t>Equity Accrual c/f</t>
  </si>
  <si>
    <t>Approximate Nominal Equity IRR</t>
  </si>
  <si>
    <t>Bidders Model Nominal Equity IRR</t>
  </si>
  <si>
    <t>Note: If the bidders model equity IRR is greater than the calculated equity IRR by more than 5% please explain</t>
  </si>
  <si>
    <t>Text</t>
  </si>
  <si>
    <t>Equity contributed by the shareholders and not already recovered</t>
  </si>
  <si>
    <t>Equity Outstanding</t>
  </si>
  <si>
    <t xml:space="preserve">Discount rate for buyout regime calculation </t>
  </si>
  <si>
    <t xml:space="preserve">Discount Rate in the year of sale </t>
  </si>
  <si>
    <t>Discounted Default Payments (approximated at end of year)</t>
  </si>
  <si>
    <t>Buyer Default</t>
  </si>
  <si>
    <t>Force Majeure or Pursuant to a Change in Law</t>
  </si>
  <si>
    <t>Generator Use Of System (GUOS)</t>
  </si>
  <si>
    <t>Peak</t>
  </si>
  <si>
    <t>Standard</t>
  </si>
  <si>
    <t>Offpeak</t>
  </si>
  <si>
    <t>High Season Energy produced</t>
  </si>
  <si>
    <t>Low Season Energy produced</t>
  </si>
  <si>
    <t>Low season Peak energy WEPS rate excl losses</t>
  </si>
  <si>
    <t>R/kWh</t>
  </si>
  <si>
    <t>Low season Standard energy WEPS rate excl losses</t>
  </si>
  <si>
    <t>Low season Off peak energy WEPS rate excl losses</t>
  </si>
  <si>
    <t>High season Peak energy WEPS rate excl losses</t>
  </si>
  <si>
    <t>High season Standard energy WEPS rate excl losses</t>
  </si>
  <si>
    <t>High season Off peak energy WEPS rate excl losses</t>
  </si>
  <si>
    <t>If 132 Kv (Generator)</t>
  </si>
  <si>
    <t>Maximum Export Capacity</t>
  </si>
  <si>
    <t>kW</t>
  </si>
  <si>
    <t>Transmission loss factor (generators)</t>
  </si>
  <si>
    <t>Factor</t>
  </si>
  <si>
    <t>Distribution loss factor (Distribution connected)</t>
  </si>
  <si>
    <t>Transmission loss factor (Distribution connected)</t>
  </si>
  <si>
    <t>TUoS network charges for generators</t>
  </si>
  <si>
    <t>R/kVA</t>
  </si>
  <si>
    <t>DUoS charge for generators</t>
  </si>
  <si>
    <t>R/kW/m</t>
  </si>
  <si>
    <t>Ancillary service charge (Generator)</t>
  </si>
  <si>
    <t>Administration &amp; Service charge</t>
  </si>
  <si>
    <t>R/day</t>
  </si>
  <si>
    <t>Eskom Escalation</t>
  </si>
  <si>
    <t>Index</t>
  </si>
  <si>
    <t>Peak energy WEPS rate excl losses</t>
  </si>
  <si>
    <t>Standard energy WEPS rate excl losses</t>
  </si>
  <si>
    <t>Off peak energy WEPS rate excl losses</t>
  </si>
  <si>
    <t>Rand value of energy produced in peak period @ WEPS rate excl losses</t>
  </si>
  <si>
    <t>Rand value of energy produced in standard period @ WEPS rate excl losses</t>
  </si>
  <si>
    <t>Rand value of energy produced in off-peak period @ WEPS rate excl losses</t>
  </si>
  <si>
    <t>Total generator energy charges (for calculating the loss factor payment) @ WEPS rate excl losses</t>
  </si>
  <si>
    <t>Losses charge in peak period</t>
  </si>
  <si>
    <t>Losses charge in standard period</t>
  </si>
  <si>
    <t>Losses charge in off-peak period</t>
  </si>
  <si>
    <t>Total loss charge</t>
  </si>
  <si>
    <t>UoS network charges for generators</t>
  </si>
  <si>
    <t>Losses charge (generator)</t>
  </si>
  <si>
    <t>Total UoS charge plus losses</t>
  </si>
  <si>
    <t>Ancillary service charges (generator)</t>
  </si>
  <si>
    <t>Administration and Service charges (generator)</t>
  </si>
  <si>
    <t>Total GUOS (Real)</t>
  </si>
  <si>
    <t>Total GUOS (Nominal)</t>
  </si>
  <si>
    <t>Checks</t>
  </si>
  <si>
    <t>Degradation Check</t>
  </si>
  <si>
    <t>Energy sales escalation check</t>
  </si>
  <si>
    <t>OPEX escalation check</t>
  </si>
  <si>
    <t>Senior Debt: Inferred Interest Rate</t>
  </si>
  <si>
    <t>All In Rate</t>
  </si>
  <si>
    <t>Senior Debt: Inferred All In Rate</t>
  </si>
  <si>
    <t>Escalation Rate</t>
  </si>
  <si>
    <t>Real Conversion Factor</t>
  </si>
  <si>
    <t>Real Capex</t>
  </si>
  <si>
    <t>Real Interconnection Works</t>
  </si>
  <si>
    <t>Real Development Fee</t>
  </si>
  <si>
    <t>Real Opex</t>
  </si>
  <si>
    <t>Real O&amp;M</t>
  </si>
  <si>
    <t>Graphs</t>
  </si>
  <si>
    <t>End of sheet</t>
  </si>
  <si>
    <t>GUoS should be included when calculating the bid traiff (if applicable)</t>
  </si>
  <si>
    <t>BESS</t>
  </si>
  <si>
    <t xml:space="preserve">Price    </t>
  </si>
  <si>
    <t>- Supply voltage</t>
  </si>
  <si>
    <t>- Transmission zone (Distribution connected)</t>
  </si>
  <si>
    <t>- Transmission zone (generators)</t>
  </si>
  <si>
    <t>- If Rural = 0 IF Urban = 1</t>
  </si>
  <si>
    <t>- Customer segment/size</t>
  </si>
  <si>
    <t xml:space="preserve">Eskom Escalation </t>
  </si>
  <si>
    <t>Capacity (AC)</t>
  </si>
  <si>
    <t>RTE</t>
  </si>
  <si>
    <t>The Price MUST agree with the Price in the rest of your submission</t>
  </si>
  <si>
    <t>Charge / Discharge Cycles: Low and High Demand Season</t>
  </si>
  <si>
    <t>- Off-Peak to Peak: Weekdays</t>
  </si>
  <si>
    <t xml:space="preserve">Cycles / Day </t>
  </si>
  <si>
    <t>- Off-Peak to Standard: Saturdays</t>
  </si>
  <si>
    <t>- Standard to Peak: Weekdays</t>
  </si>
  <si>
    <t>Annual BESS Charge/Discharge Cycles</t>
  </si>
  <si>
    <t>Cycles / Annum</t>
  </si>
  <si>
    <t>Eskom Low Demand Season Tariffs</t>
  </si>
  <si>
    <t xml:space="preserve">- Peak Tariff </t>
  </si>
  <si>
    <t>ZAR/kWh</t>
  </si>
  <si>
    <t xml:space="preserve">- Standard Tariff </t>
  </si>
  <si>
    <t xml:space="preserve">- Off-Peak Tariff </t>
  </si>
  <si>
    <t>Average Input Cost</t>
  </si>
  <si>
    <t>Average Cost of Energy Displaced</t>
  </si>
  <si>
    <t>Eskom High Demand Season Tariffs</t>
  </si>
  <si>
    <t>- Peak Tariff</t>
  </si>
  <si>
    <t>- Standard Tariff</t>
  </si>
  <si>
    <t>- Off-Peak Tariff</t>
  </si>
  <si>
    <t>Average Cost Displacement</t>
  </si>
  <si>
    <t>Energy Out (Discharge)</t>
  </si>
  <si>
    <t>Energy In (Charge)</t>
  </si>
  <si>
    <t>Seller Revenue</t>
  </si>
  <si>
    <t>ZAR'000</t>
  </si>
  <si>
    <t>Total Cost to Buyer</t>
  </si>
  <si>
    <t>Net Present Value of Cost</t>
  </si>
  <si>
    <t>Evaluation Price</t>
  </si>
  <si>
    <t>ZAR'/kWh</t>
  </si>
  <si>
    <t>MW</t>
  </si>
  <si>
    <t>Capex Appendix</t>
  </si>
  <si>
    <t>Site Capcaity MWac</t>
  </si>
  <si>
    <t>PV+BESS</t>
  </si>
  <si>
    <t>FIELD DESCRIPTION</t>
  </si>
  <si>
    <t>UNIT</t>
  </si>
  <si>
    <t>VALUE</t>
  </si>
  <si>
    <t>BIDDER FINANCIAL MODEL REFERENCE</t>
  </si>
  <si>
    <t>Capital Expenditure - Solar PV</t>
  </si>
  <si>
    <t>(reference in Financial Model e.g. sheet name and cell)</t>
  </si>
  <si>
    <t>Breakdown of Capital Expenditure by elements</t>
  </si>
  <si>
    <t>Total Capital Expenditure (as per definition in PPA)</t>
  </si>
  <si>
    <t>Capital Expenditure per element</t>
  </si>
  <si>
    <t>Panel</t>
  </si>
  <si>
    <t>Inverters</t>
  </si>
  <si>
    <t xml:space="preserve">Distribution </t>
  </si>
  <si>
    <t>Mounting</t>
  </si>
  <si>
    <t>Storage</t>
  </si>
  <si>
    <t>Transformers (before Grid connection)</t>
  </si>
  <si>
    <t>Other</t>
  </si>
  <si>
    <t>Capital Expenditure - BESS</t>
  </si>
  <si>
    <t>Breakdown of Capital Expenditure by currencies - link to Financial Model</t>
  </si>
  <si>
    <t xml:space="preserve">Other   </t>
  </si>
  <si>
    <t>Cash and working capital</t>
  </si>
  <si>
    <t>ZAR</t>
  </si>
  <si>
    <t>Capital Expenditure per Currency</t>
  </si>
  <si>
    <t xml:space="preserve">ZAR denominated Capital Expenditure </t>
  </si>
  <si>
    <t xml:space="preserve">Euro denominated Capital Expenditure </t>
  </si>
  <si>
    <t>EUR</t>
  </si>
  <si>
    <t xml:space="preserve">USD denominated Capital Expenditure </t>
  </si>
  <si>
    <t>USD</t>
  </si>
  <si>
    <t xml:space="preserve">GBP denominated Capital Expenditure </t>
  </si>
  <si>
    <t>GBP</t>
  </si>
  <si>
    <t xml:space="preserve">JPY denominated Capital Expenditure </t>
  </si>
  <si>
    <t>JPY</t>
  </si>
  <si>
    <t xml:space="preserve">CNY denominated Capital Expenditure </t>
  </si>
  <si>
    <t>CNY</t>
  </si>
  <si>
    <t>Other currency denominated Capital Expenditure  (replace with name of currency)</t>
  </si>
  <si>
    <t>currency</t>
  </si>
  <si>
    <t xml:space="preserve"> Foreign exchange exposure as a % of the total Capital Expenditure to adjust at Commercial Close</t>
  </si>
  <si>
    <t>Foreign exchange rate sensitivity on the Price</t>
  </si>
  <si>
    <t>Price at 30% decrease in foreign exchange rate</t>
  </si>
  <si>
    <t>Rand/MWh</t>
  </si>
  <si>
    <t>Price at 20% decrease in foreign exchange rate</t>
  </si>
  <si>
    <t>Price at 10% decrease in foreign exchange rate</t>
  </si>
  <si>
    <t>Price at 5% decrease in foreign exchange rate</t>
  </si>
  <si>
    <t>Price at base case foreign exchange rate assumptions</t>
  </si>
  <si>
    <t>Price at 5% increase in foreign exchange rate</t>
  </si>
  <si>
    <t>Price at 10% increase in foreign exchange rate</t>
  </si>
  <si>
    <t>Price at 20% increase in foreign exchange rate</t>
  </si>
  <si>
    <t>Price at 30% increase in foreign exchange rate</t>
  </si>
  <si>
    <t>Interest rate sensitivity on the Price</t>
  </si>
  <si>
    <t>Price assuming a 200 basis points (+2%) increase in interest rates</t>
  </si>
  <si>
    <t>Price  assuming a 150 basis points (+1.5%) increase in interest rates</t>
  </si>
  <si>
    <t>Price  assuming a 100 basis points (+1%) increase in interest rates</t>
  </si>
  <si>
    <t>Price  assuming a 50 basis points (+0.5%) increase in interest rates</t>
  </si>
  <si>
    <t>Price  at base case interest rate assumptions</t>
  </si>
  <si>
    <t>Price  assuming a 50 basis points (-0.5%) decrease in interest rates</t>
  </si>
  <si>
    <t>Price  assuming a 100 basis points (-1%) decrease in interest rates</t>
  </si>
  <si>
    <t>Price  assuming 150 basis points (-1.5%) decrease in interest rates</t>
  </si>
  <si>
    <t>Price  assuming a 200 basis points (-2%) decrease in interest rates</t>
  </si>
  <si>
    <t>Interest rate and foreign exchange sensitivity on the Price</t>
  </si>
  <si>
    <t>Price assuming a 200 basis points (+2%) increase in interest rates and a 30% increase in foreign exchange rate</t>
  </si>
  <si>
    <t>Price  assuming a 150 basis points (+1.5%) increase in interest rates and a 20% increase in foreign exchange rate</t>
  </si>
  <si>
    <t>Price  assuming a 100 basis points (+1%) increase in interest rates and a 10% increase in foreign exchange rate</t>
  </si>
  <si>
    <t>Price  assuming a 50 basis points (+0.5%) increase in interest rates and a 5% increase in foreign exchange rate</t>
  </si>
  <si>
    <t>Price  at base case interest rate and foreign exchange assumptions</t>
  </si>
  <si>
    <t>Price  assuming a 50 basis points (-0.5%) decrease in interest rates and a 5% decrease in foreign exchange rate</t>
  </si>
  <si>
    <t>Price  assuming a 100 basis points (-1%) decrease in interest rates and a 10% decrease in foreign exchange rate</t>
  </si>
  <si>
    <t>Price  assuming 150 basis points (-1.5%) decrease in interest rates and a 20% decrease in foreign exchange rate</t>
  </si>
  <si>
    <t>Price  assuming a 200 basis points (-2%) decrease in interest rates and a 30% decrease in foreign exchange rate</t>
  </si>
  <si>
    <t>Success and Dev fee appendix</t>
  </si>
  <si>
    <t>"Success Payments" means all developers' fees, success fees, incentive fees, participation fees, premia predicated on financial close or being appointed preferred bidder in respect of the Project, and similar fees or premia paid to any person by any person, whether or not the payer or payee is a member of the consortium that formed the Seller, a developer of the Project, a Shareholder, a Contractor or a third party, as well as all monies or fees or premiums paid by way of dividend sharing, upside sharing or return sharing paid by Shareholders to any other person (regardless of who they are), or any payments of any similar nature or purpose, excluding any arranging fees, underwriting fees and participation fees payable or paid to the Lenders directly in respect of the Debt, and any success fees or arranging fees payable or paid to advisors in respect of the Project, provided such fees paid to Lenders or advisors are within the current market range of such fees.</t>
  </si>
  <si>
    <t>Name of party receiving Success Payments</t>
  </si>
  <si>
    <t>Currency of payment</t>
  </si>
  <si>
    <t>Amount paid or to be paid</t>
  </si>
  <si>
    <t>Rationale for Success Payment</t>
  </si>
  <si>
    <r>
      <t>Cash flow impact</t>
    </r>
    <r>
      <rPr>
        <sz val="11"/>
        <color theme="0"/>
        <rFont val="Calibri"/>
        <family val="2"/>
        <scheme val="minor"/>
      </rPr>
      <t xml:space="preserve"> (i.e. when is payment expected to be made)</t>
    </r>
  </si>
  <si>
    <t>Bidder financial model reference</t>
  </si>
  <si>
    <t>Success Payments paid or to be paid directly by the Project Company (should pull through in Financial Model and total should equal Success Payments amount stated in source of funds in Appendix JB1)</t>
  </si>
  <si>
    <t>Other Success Payments not in Financial Model</t>
  </si>
  <si>
    <t>Development Fee</t>
  </si>
  <si>
    <t>Name of party receiving Development Fee</t>
  </si>
  <si>
    <t>Currency</t>
  </si>
  <si>
    <t>Amount</t>
  </si>
  <si>
    <t>Basis of calculation</t>
  </si>
  <si>
    <t>Other (replace with name)</t>
  </si>
  <si>
    <t>Other Development Fee not in Financial Model</t>
  </si>
  <si>
    <t>Development Cost from Bid Date to FC</t>
  </si>
  <si>
    <t>Internal Cost</t>
  </si>
  <si>
    <t>Month</t>
  </si>
  <si>
    <t>Source</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</si>
  <si>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</si>
  <si>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</si>
  <si>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</si>
  <si>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</si>
  <si>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</si>
  <si>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</si>
  <si>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</si>
  <si>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</si>
  <si>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</si>
  <si>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</si>
  <si>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</si>
  <si>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</si>
  <si>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</si>
  <si>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</si>
  <si>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</si>
  <si>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</si>
  <si>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</si>
  <si>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</si>
  <si>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</si>
  <si>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</si>
  <si>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</si>
  <si>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</si>
  <si>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</si>
  <si>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</si>
  <si>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External Cost - Technical</t>
  </si>
  <si>
    <t>External Cost - Permitting</t>
  </si>
  <si>
    <t>External Cost - Fund Raising</t>
  </si>
  <si>
    <t>External Cost - Other</t>
  </si>
  <si>
    <t>Debt Funding Appendix</t>
  </si>
  <si>
    <t>Debt Term Sheets Instructions</t>
  </si>
  <si>
    <t xml:space="preserve">This sheet is to be completed per site and per technology </t>
  </si>
  <si>
    <t>All information should correspond to the unit for that line - e.g. if the unit for the line is ZAR '000 then the amount should be in thousands of dollars</t>
  </si>
  <si>
    <t xml:space="preserve">The debt terms linked in this appendix need to be linked to the financial model. </t>
  </si>
  <si>
    <t>The debt terms used in the financial model need to correspond to a specific term sheet and cannot be blended terms based on a combination of funders</t>
  </si>
  <si>
    <t>Field Description</t>
  </si>
  <si>
    <t>Unit</t>
  </si>
  <si>
    <t>Lender 1</t>
  </si>
  <si>
    <t>Lender 2</t>
  </si>
  <si>
    <t>Lender 3</t>
  </si>
  <si>
    <t>Lender 4</t>
  </si>
  <si>
    <t>Lender 5</t>
  </si>
  <si>
    <t>Lender 6</t>
  </si>
  <si>
    <t>Lender 7</t>
  </si>
  <si>
    <t>Lender 8</t>
  </si>
  <si>
    <t>Lender 9</t>
  </si>
  <si>
    <t>Lender 10</t>
  </si>
  <si>
    <t>Facility Details</t>
  </si>
  <si>
    <t>Name of lender (where a single lender provides more than one senior debt facility please enter each facility separately with the same lender name and where a single facility is provided by multiple lenders please enter each lender separately)</t>
  </si>
  <si>
    <t>text</t>
  </si>
  <si>
    <t>Specify senior debt / mezzanine / sub-ordinated</t>
  </si>
  <si>
    <t>Indexation</t>
  </si>
  <si>
    <t>select</t>
  </si>
  <si>
    <t>Debt from Corporate Finance or External Debt as defined in Part A</t>
  </si>
  <si>
    <t>Reference in Bid Submission (Letter of Support and Term Sheet)</t>
  </si>
  <si>
    <t>Gearing constraints</t>
  </si>
  <si>
    <t>Where Debt is Corporate Finance:</t>
  </si>
  <si>
    <t>Source of Funds</t>
  </si>
  <si>
    <t>Facility Size</t>
  </si>
  <si>
    <t>Max facility amount - base currency</t>
  </si>
  <si>
    <t>Max facility amount - ZAR equivalent</t>
  </si>
  <si>
    <t>Facility amount assumed used - base currency</t>
  </si>
  <si>
    <t>Facility amount assumed used - ZAR equivalent</t>
  </si>
  <si>
    <t>Percentage contribution to total debt based on model drawdowns</t>
  </si>
  <si>
    <t>Timing</t>
  </si>
  <si>
    <t>Loan tenor from SCOD</t>
  </si>
  <si>
    <t>years</t>
  </si>
  <si>
    <t>Debt tail</t>
  </si>
  <si>
    <t>Availability period</t>
  </si>
  <si>
    <t>months</t>
  </si>
  <si>
    <t>Grace period</t>
  </si>
  <si>
    <t>Maturity date</t>
  </si>
  <si>
    <t>date</t>
  </si>
  <si>
    <t>Fees</t>
  </si>
  <si>
    <t>Agency Fees</t>
  </si>
  <si>
    <t>ZAR pa</t>
  </si>
  <si>
    <t>Commitment fees</t>
  </si>
  <si>
    <t>% p.a.</t>
  </si>
  <si>
    <t>Arranging and underwriting fees</t>
  </si>
  <si>
    <t>Liquidity costs</t>
  </si>
  <si>
    <t>Statutory costs</t>
  </si>
  <si>
    <t>Cancellation and Prepayment Fees (if applicable)</t>
  </si>
  <si>
    <t>Interest rates during construction/availability period</t>
  </si>
  <si>
    <t>Base rate used in model (if floating rate debt is not fully hedged please state blended rate forecast in first monthly period of construction)</t>
  </si>
  <si>
    <t>Credit margin</t>
  </si>
  <si>
    <t>Construction all-in-rate (should equal liquidity costs + statutory costs + base rate + credit margin)</t>
  </si>
  <si>
    <t>CHECK: balance all-in-rate and liquidity costs + statutory costs + base rate + credit margin</t>
  </si>
  <si>
    <t>Interest rates during operations/debt service period</t>
  </si>
  <si>
    <t>1st period interest rate ratchet</t>
  </si>
  <si>
    <t>Duration</t>
  </si>
  <si>
    <t>Base rate used in model (if floating rate debt is not fully hedged please state blended rate forecast in first semi-annual period of ratchet)</t>
  </si>
  <si>
    <t>1st period all-in-rate (should equal liquidity costs + statutory costs + base rate + credit margin)</t>
  </si>
  <si>
    <t>2nd period interest rate ratchet</t>
  </si>
  <si>
    <t>2nd period all-in-rate (should equal liquidity costs + statutory costs + base rate + credit margin)</t>
  </si>
  <si>
    <t>3rd period interest rate ratchet</t>
  </si>
  <si>
    <t>3rd period all-in-rate (should equal liquidity costs + statutory costs + base rate + credit margin)</t>
  </si>
  <si>
    <t>4th period interest rate ratchet</t>
  </si>
  <si>
    <t>4th period all-in-rate (should equal liquidity costs + statutory costs + base rate + credit margin)</t>
  </si>
  <si>
    <t>Technical information</t>
  </si>
  <si>
    <t>REFERENCE IN BID SUBMISSION</t>
  </si>
  <si>
    <t>Project details</t>
  </si>
  <si>
    <t>Reference (reference in Financial Model e.g. sheet name and cell and / or reference in the RFP submission e.g. volume and page number)</t>
  </si>
  <si>
    <t>Gross capacity (for Wind and PV please use Nameplate Capacity)</t>
  </si>
  <si>
    <t>Contracted Capacity (as per the Financial Model)</t>
  </si>
  <si>
    <t>Planned voltage connection level</t>
  </si>
  <si>
    <t>kV</t>
  </si>
  <si>
    <t>Planned connection point (i.e. the name of the substation or distribution line onto which the Project is intended to connect)</t>
  </si>
  <si>
    <t xml:space="preserve">Scheduled grid connection date </t>
  </si>
  <si>
    <t>Date</t>
  </si>
  <si>
    <t>Availability
expected  hours of availability taking into account all predicted outages (including grid outage) in first full year of operation/8760 hours</t>
  </si>
  <si>
    <t>SOLAR PHOTOVOLTAIC (IF APPLICABLE)</t>
  </si>
  <si>
    <t>Value</t>
  </si>
  <si>
    <t>PV Module Type including manufacturer [e.g. Polycrystalline, Monocrystalline, Thin Film]</t>
  </si>
  <si>
    <t>Number of PV Modules</t>
  </si>
  <si>
    <t>unit</t>
  </si>
  <si>
    <t>Number of module strings (where a string constitutes a number of modules connected to a common inverter)</t>
  </si>
  <si>
    <t>Mounting Type (fixed, single axis tracking or double axis tracking)</t>
  </si>
  <si>
    <t>PV inverter (manufacturer and model)</t>
  </si>
  <si>
    <t>Maximum instantaneous AC rated capacity of inverter</t>
  </si>
  <si>
    <t>Maximum continuous AC rated capacity of inverter</t>
  </si>
  <si>
    <t>Number of inverters</t>
  </si>
  <si>
    <t>Transformer ratings</t>
  </si>
  <si>
    <t>Number of transformers</t>
  </si>
  <si>
    <t>Costing Information</t>
  </si>
  <si>
    <t>Nationality of module manufacturer</t>
  </si>
  <si>
    <t>Base currency of cost of modules</t>
  </si>
  <si>
    <t>Total cost of modules in base currency (link to Financial Model)</t>
  </si>
  <si>
    <t>stated currency</t>
  </si>
  <si>
    <t>FX rate assumed to convert cost of modules to Rands (link to Financial Model)</t>
  </si>
  <si>
    <t>XXX:ZAR</t>
  </si>
  <si>
    <t>Total cost of modules in Rands (link to Financial Model)</t>
  </si>
  <si>
    <t>Cost per module in Rands</t>
  </si>
  <si>
    <t>Watt of module</t>
  </si>
  <si>
    <t>W</t>
  </si>
  <si>
    <t>Cost per Watt of module in Rands</t>
  </si>
  <si>
    <t>ZAR/W</t>
  </si>
  <si>
    <t>Nationality of inverter manufacturer</t>
  </si>
  <si>
    <t>Base currency of cost of inverters</t>
  </si>
  <si>
    <t>Total cost of inverters in base currency (link to Financial Model)</t>
  </si>
  <si>
    <t>FX rate assumed to convert cost of inverters to Rands (link to Financial Model)</t>
  </si>
  <si>
    <t>Total cost of inverters in Rands (link to Financial Model)</t>
  </si>
  <si>
    <t>Base currency of cost of transformers</t>
  </si>
  <si>
    <t>Total cost of transformers in base currency (link to Financial Model)</t>
  </si>
  <si>
    <t>FX rate assumed to convert cost of transformers to Rands (link to Financial Model)</t>
  </si>
  <si>
    <t>Total cost of transformers in Rands (link to Financial Model)</t>
  </si>
  <si>
    <t>BESS (IF APPLICABLE)</t>
  </si>
  <si>
    <t xml:space="preserve">Value </t>
  </si>
  <si>
    <t xml:space="preserve">Gross energy storage capacity </t>
  </si>
  <si>
    <t>Gross capacity (NDC)</t>
  </si>
  <si>
    <t>Contracted Capacity (as per PPA)</t>
  </si>
  <si>
    <t>Maximum Export Capacity (as per PPA)</t>
  </si>
  <si>
    <t>Planned voltage connection level (as per PPA)</t>
  </si>
  <si>
    <t>Planned connection point (i.e. the name of the substation or distribution line onto which the Project is intended to connect as per PPA)</t>
  </si>
  <si>
    <t>Scheduled grid connection date (as per PPA, program)</t>
  </si>
  <si>
    <t>Min Round Trip Effiency at the Point of Delivery</t>
  </si>
  <si>
    <t>Availability Factor
expected  hours of availability taking into account all predicted outages in first full year of operation/8760 hours</t>
  </si>
  <si>
    <t>Technology employed</t>
  </si>
  <si>
    <t>Operating expenditure - average annual costs in real April 2024 terms</t>
  </si>
  <si>
    <t>Rand p.a.</t>
  </si>
  <si>
    <t>Aggregate annual operating expenditure (in real April 2024 terms)</t>
  </si>
  <si>
    <t>Operating expenditure - total nominal costs over [x] year operating period</t>
  </si>
  <si>
    <t>Aggregate nominal operating expenditure over [x] year operating period</t>
  </si>
  <si>
    <t>ENERGY STORAGE</t>
  </si>
  <si>
    <t>Technical Information as per the PPA</t>
  </si>
  <si>
    <t xml:space="preserve">All Shareholders should have a name assigned, names such as "TBC" will not be accepted </t>
  </si>
  <si>
    <t>BEE Shareholders</t>
  </si>
  <si>
    <t>Total Percentage Held</t>
  </si>
  <si>
    <t>Debt (%)</t>
  </si>
  <si>
    <t>Equity (%)</t>
  </si>
  <si>
    <t>BEE Shareholder 1</t>
  </si>
  <si>
    <t>BEE Shareholder 2</t>
  </si>
  <si>
    <t>BEE Shareholder 3</t>
  </si>
  <si>
    <t>BEE Shareholder 4</t>
  </si>
  <si>
    <t>Total Funding</t>
  </si>
  <si>
    <t>Pure Equity</t>
  </si>
  <si>
    <t>Shareholder loans</t>
  </si>
  <si>
    <t>Funding commitments</t>
  </si>
  <si>
    <t>Funding returns</t>
  </si>
  <si>
    <t>Dividends</t>
  </si>
  <si>
    <t>Shareholder loan interest</t>
  </si>
  <si>
    <t>Shareholder loan principal</t>
  </si>
  <si>
    <t>Cash waterfall</t>
  </si>
  <si>
    <t>Dividends received</t>
  </si>
  <si>
    <t>Shareholder loan interest recevied</t>
  </si>
  <si>
    <t>Corporate tax payment</t>
  </si>
  <si>
    <t>Withholding tax on dividends paid</t>
  </si>
  <si>
    <t>Cash flow after operating activities</t>
  </si>
  <si>
    <t>Investment in Project</t>
  </si>
  <si>
    <t>Shareholder loan principal repayments</t>
  </si>
  <si>
    <t>Cash contribution from shareholders</t>
  </si>
  <si>
    <t>Debt drawdowns</t>
  </si>
  <si>
    <t>Cash available for debt service</t>
  </si>
  <si>
    <t>Debt repayments</t>
  </si>
  <si>
    <t>Cash flow after funding activities</t>
  </si>
  <si>
    <t>Cash distributions to shareholders (trickle dividends)</t>
  </si>
  <si>
    <t>Net cash flow</t>
  </si>
  <si>
    <t>Cash opening balance</t>
  </si>
  <si>
    <t>Cash closing balance</t>
  </si>
  <si>
    <t>Debt workings</t>
  </si>
  <si>
    <t>Debt profile</t>
  </si>
  <si>
    <t>Opening balance</t>
  </si>
  <si>
    <t>Drawdown</t>
  </si>
  <si>
    <t>Upfront fees</t>
  </si>
  <si>
    <t>Repayment</t>
  </si>
  <si>
    <t>Closing balance</t>
  </si>
  <si>
    <t xml:space="preserve">Vesting date </t>
  </si>
  <si>
    <t>End of Sheet</t>
  </si>
  <si>
    <t>Foreign exchange spot and forward rates (mid rates)</t>
  </si>
  <si>
    <t>Tenor</t>
  </si>
  <si>
    <t>SP</t>
  </si>
  <si>
    <t>SN</t>
  </si>
  <si>
    <t>1W</t>
  </si>
  <si>
    <t>2W</t>
  </si>
  <si>
    <t>3W</t>
  </si>
  <si>
    <t>1M</t>
  </si>
  <si>
    <t>2M</t>
  </si>
  <si>
    <t>3M</t>
  </si>
  <si>
    <t>4M</t>
  </si>
  <si>
    <t>5M</t>
  </si>
  <si>
    <t>6M</t>
  </si>
  <si>
    <t>9M</t>
  </si>
  <si>
    <t>1Y</t>
  </si>
  <si>
    <t>15M</t>
  </si>
  <si>
    <t>18M</t>
  </si>
  <si>
    <t>2Y</t>
  </si>
  <si>
    <t>3Y</t>
  </si>
  <si>
    <t>4Y</t>
  </si>
  <si>
    <t>5Y</t>
  </si>
  <si>
    <t>6Y</t>
  </si>
  <si>
    <t>7Y</t>
  </si>
  <si>
    <t>8Y</t>
  </si>
  <si>
    <t>9Y</t>
  </si>
  <si>
    <t>10Y</t>
  </si>
  <si>
    <t>15Y</t>
  </si>
  <si>
    <t>20Y</t>
  </si>
  <si>
    <t>25Y</t>
  </si>
  <si>
    <t>30Y</t>
  </si>
  <si>
    <t>days</t>
  </si>
  <si>
    <t>USD/ZAR</t>
  </si>
  <si>
    <t>[x] Currency Forecasts Monthly Mar 2023 with additional interpolation</t>
  </si>
  <si>
    <t>IRS Zero Coupon Rates &amp; Discount Factors</t>
  </si>
  <si>
    <t>ZC</t>
  </si>
  <si>
    <t>12M</t>
  </si>
  <si>
    <t>12Y</t>
  </si>
  <si>
    <t>column</t>
  </si>
  <si>
    <t>ZAR 3m Jibar</t>
  </si>
  <si>
    <t>% naca</t>
  </si>
  <si>
    <t>Long term forecasts of Jibar</t>
  </si>
  <si>
    <t>USD 3m Libor</t>
  </si>
  <si>
    <t xml:space="preserve">Sourced Central bank rates with additional interpolation </t>
  </si>
  <si>
    <t>Euribor 3m</t>
  </si>
  <si>
    <t>Euribor Base Rate</t>
  </si>
  <si>
    <t>FX Source:</t>
  </si>
  <si>
    <t xml:space="preserve">USD/ZAR Percentage change per period </t>
  </si>
  <si>
    <t>EUR/ZAR</t>
  </si>
  <si>
    <t xml:space="preserve">EUR/ZAR Percentage change per period </t>
  </si>
  <si>
    <t>GBP/ZAR</t>
  </si>
  <si>
    <t xml:space="preserve">GBP/ZAR Percentage change per period </t>
  </si>
  <si>
    <t>CNY/ZAR</t>
  </si>
  <si>
    <t xml:space="preserve">CNY/ZAR Percentage change per period </t>
  </si>
  <si>
    <t>Rates Source:</t>
  </si>
  <si>
    <t xml:space="preserve">ZAR 3m Jibar Percentage change per period </t>
  </si>
  <si>
    <t xml:space="preserve">USD 3m Jibar Percentage change per period </t>
  </si>
  <si>
    <t xml:space="preserve">Euribor 3m Jibar Percentage change per period </t>
  </si>
  <si>
    <t>GBP 3m Libor (is no longer quoted)</t>
  </si>
  <si>
    <t>Escalation</t>
  </si>
  <si>
    <t>Date From:</t>
  </si>
  <si>
    <t>Date To:</t>
  </si>
  <si>
    <t>- CPI RSA</t>
  </si>
  <si>
    <t>- Eskom Escalation</t>
  </si>
  <si>
    <t>Summary</t>
  </si>
  <si>
    <t>Unresolved</t>
  </si>
  <si>
    <t>WIP</t>
  </si>
  <si>
    <t>Completed</t>
  </si>
  <si>
    <t>Urgent</t>
  </si>
  <si>
    <t>High</t>
  </si>
  <si>
    <t>Low</t>
  </si>
  <si>
    <t>Issues Log</t>
  </si>
  <si>
    <t>Use this sheet to record unresolved model input issues, and track their resolution</t>
  </si>
  <si>
    <t>To insert a new issue, use the 'Live' row below and update the Description, Issue Location in the model and Priority, then copy and 'paste values' into the Table of Issues below</t>
  </si>
  <si>
    <t>Date Created</t>
  </si>
  <si>
    <t>Issue Description</t>
  </si>
  <si>
    <t>Issue location in model</t>
  </si>
  <si>
    <t>Priority</t>
  </si>
  <si>
    <t>Status</t>
  </si>
  <si>
    <t>Live:</t>
  </si>
  <si>
    <t>Table of Issues</t>
  </si>
  <si>
    <t>Resolution</t>
  </si>
  <si>
    <t>Date Resolved</t>
  </si>
  <si>
    <r>
      <t xml:space="preserve">Megaflex </t>
    </r>
    <r>
      <rPr>
        <b/>
        <sz val="36"/>
        <color rgb="FF1F4E79"/>
        <rFont val="Arial"/>
        <family val="2"/>
      </rPr>
      <t>Gen - Non-local authority</t>
    </r>
  </si>
  <si>
    <t>Active energy charge for loads [c/kWh]</t>
  </si>
  <si>
    <t>Transmission network charges [R/kVA/m]</t>
  </si>
  <si>
    <t>Transmission zone</t>
  </si>
  <si>
    <r>
      <t xml:space="preserve">High demand season </t>
    </r>
    <r>
      <rPr>
        <sz val="18"/>
        <rFont val="Arial"/>
        <family val="2"/>
      </rPr>
      <t>[Jun - Aug]</t>
    </r>
  </si>
  <si>
    <r>
      <t xml:space="preserve">Low demand season </t>
    </r>
    <r>
      <rPr>
        <sz val="18"/>
        <rFont val="Arial"/>
        <family val="2"/>
      </rPr>
      <t>[Sep - May]</t>
    </r>
  </si>
  <si>
    <t>Voltage</t>
  </si>
  <si>
    <t>Off Peak</t>
  </si>
  <si>
    <t/>
  </si>
  <si>
    <t>VAT incl</t>
  </si>
  <si>
    <t>≤ 300km</t>
  </si>
  <si>
    <t>&lt; 500V</t>
  </si>
  <si>
    <t>≥ 500V &amp; &lt; 66kV</t>
  </si>
  <si>
    <t>&gt; 132kV*</t>
  </si>
  <si>
    <t>&gt; 300km and 
≤ 600km</t>
  </si>
  <si>
    <t>&gt; 600km and 
≤ 900km</t>
  </si>
  <si>
    <t>&gt; 900km</t>
  </si>
  <si>
    <t>WEPS energy rate excluding losses</t>
  </si>
  <si>
    <t>* 132 kV or Transmission connected</t>
  </si>
  <si>
    <t>Distribution network charges for loads</t>
  </si>
  <si>
    <t xml:space="preserve">Transmission network charges for generators </t>
  </si>
  <si>
    <t>Distribution network charges for generators*</t>
  </si>
  <si>
    <t>Network capacity charge 
[R/kVA/m]</t>
  </si>
  <si>
    <t>Network demand charge 
[R/kVA/m]</t>
  </si>
  <si>
    <r>
      <t>Urban low voltage subsidy charge</t>
    </r>
    <r>
      <rPr>
        <sz val="18"/>
        <rFont val="Arial"/>
        <family val="2"/>
      </rPr>
      <t xml:space="preserve"> </t>
    </r>
    <r>
      <rPr>
        <b/>
        <sz val="18"/>
        <rFont val="Arial"/>
        <family val="2"/>
      </rPr>
      <t>[R/kVA/m]</t>
    </r>
  </si>
  <si>
    <t>TUoS [ &gt; 132kV]</t>
  </si>
  <si>
    <t>Network charge
[R/kW]</t>
  </si>
  <si>
    <t xml:space="preserve">Voltage </t>
  </si>
  <si>
    <t>Network capacity charge    [R/kW/m]</t>
  </si>
  <si>
    <t>Cape</t>
  </si>
  <si>
    <t>Kwazulu-Natal</t>
  </si>
  <si>
    <t>&gt; 132kV / Transmission connected</t>
  </si>
  <si>
    <t>Vaal</t>
  </si>
  <si>
    <t>Waterberg</t>
  </si>
  <si>
    <t>* The Distribution network charge will be rebated by the Losses charge, but not beyond extintion</t>
  </si>
  <si>
    <t>Mpumalanga</t>
  </si>
  <si>
    <t>Customer categories</t>
  </si>
  <si>
    <r>
      <t>Service charge</t>
    </r>
    <r>
      <rPr>
        <sz val="18"/>
        <rFont val="Arial"/>
        <family val="2"/>
      </rPr>
      <t xml:space="preserve">  </t>
    </r>
    <r>
      <rPr>
        <b/>
        <sz val="18"/>
        <rFont val="Arial"/>
        <family val="2"/>
      </rPr>
      <t>[R/account/day]</t>
    </r>
  </si>
  <si>
    <r>
      <t>Administration charge</t>
    </r>
    <r>
      <rPr>
        <sz val="18"/>
        <rFont val="Arial"/>
        <family val="2"/>
      </rPr>
      <t xml:space="preserve">  </t>
    </r>
    <r>
      <rPr>
        <b/>
        <sz val="18"/>
        <rFont val="Arial"/>
        <family val="2"/>
      </rPr>
      <t>[R/POD/day]</t>
    </r>
  </si>
  <si>
    <t>[kVA or MVA = loads]</t>
  </si>
  <si>
    <t>Ancillary service charge for loads and generators</t>
  </si>
  <si>
    <t>[kW or MW = generators]</t>
  </si>
  <si>
    <t xml:space="preserve">≤ 100 KVA/ kW </t>
  </si>
  <si>
    <t>Ancillary service charge [c/kWh]</t>
  </si>
  <si>
    <t>&gt; 100 kVA/ kW &amp; ≤ 500 kVA/ kW</t>
  </si>
  <si>
    <t>&gt; 500 kVA/ kW &amp; ≤ 1 MVA/MW</t>
  </si>
  <si>
    <t>Key customers or Transmission connected generators</t>
  </si>
  <si>
    <t>&gt; 132kV</t>
  </si>
  <si>
    <t>Applicable to loads</t>
  </si>
  <si>
    <t>Electrification and rural network subsidy charge  [c/kWh]</t>
  </si>
  <si>
    <r>
      <t>Affordability subsidy charge</t>
    </r>
    <r>
      <rPr>
        <sz val="18"/>
        <rFont val="Arial"/>
        <family val="2"/>
      </rPr>
      <t xml:space="preserve"> </t>
    </r>
    <r>
      <rPr>
        <b/>
        <sz val="18"/>
        <rFont val="Arial"/>
        <family val="2"/>
      </rPr>
      <t xml:space="preserve">[c/kWh] </t>
    </r>
    <r>
      <rPr>
        <sz val="18"/>
        <rFont val="Arial"/>
        <family val="2"/>
      </rPr>
      <t xml:space="preserve">
Only payable by non-local authority tariffs</t>
    </r>
  </si>
  <si>
    <t>Reactive energy charge  [c/kVArh] (loads)</t>
  </si>
  <si>
    <t>High season</t>
  </si>
  <si>
    <t>Low season</t>
  </si>
  <si>
    <t>Losses charge for generators</t>
  </si>
  <si>
    <t>Distribution connected generators</t>
  </si>
  <si>
    <t>Transmission connected generators</t>
  </si>
  <si>
    <t>Formula</t>
  </si>
  <si>
    <t>Distribution = - ((Energy produced x WEPS rate excluding losses) x (Distribution loss factor x Transmission loss factor-1)) in each TOU period</t>
  </si>
  <si>
    <t>Transmission = (Energy produced x WEPS rate excluding losses) x (Transmission loss factor-1/Transmission loss factor) in each TOU period</t>
  </si>
  <si>
    <t>Transmission loss factors for Distribution connected</t>
  </si>
  <si>
    <t>Distribution loss factors</t>
  </si>
  <si>
    <t>Generator loss factor</t>
  </si>
  <si>
    <t>Distance from Johannesburg</t>
  </si>
  <si>
    <t>&gt; 600km &amp; ≤ 900km</t>
  </si>
  <si>
    <t>Tariff</t>
  </si>
  <si>
    <t>Munic</t>
  </si>
  <si>
    <t>Season</t>
  </si>
  <si>
    <t>Transmission</t>
  </si>
  <si>
    <t>Customer</t>
  </si>
  <si>
    <t>Urban</t>
  </si>
  <si>
    <t>ToU</t>
  </si>
  <si>
    <t>Area</t>
  </si>
  <si>
    <t>Please select</t>
  </si>
  <si>
    <t>Megaflex</t>
  </si>
  <si>
    <t>Active energy charge</t>
  </si>
  <si>
    <t>R / kWh</t>
  </si>
  <si>
    <t>Local Authority</t>
  </si>
  <si>
    <t>N/A</t>
  </si>
  <si>
    <t>Miniflex</t>
  </si>
  <si>
    <t>Transmission network charges</t>
  </si>
  <si>
    <t>R / kVA/m</t>
  </si>
  <si>
    <t>Non Local Authority</t>
  </si>
  <si>
    <t>&lt; 100KVA/ kW</t>
  </si>
  <si>
    <t>Ruralflex</t>
  </si>
  <si>
    <t>Network capacity charge</t>
  </si>
  <si>
    <t>R / account / day</t>
  </si>
  <si>
    <t>&gt; 300km and ≤ 600km</t>
  </si>
  <si>
    <t>&gt; 100 kVA/ kW &amp; ≤ 500 kVA/ KW</t>
  </si>
  <si>
    <t>Rural</t>
  </si>
  <si>
    <t>Client Tariff</t>
  </si>
  <si>
    <t>Network demand charge</t>
  </si>
  <si>
    <t>R / kVArh</t>
  </si>
  <si>
    <t>&gt; 600km and ≤ 900km</t>
  </si>
  <si>
    <t>Ekurhuleni</t>
  </si>
  <si>
    <t>Urban low voltage subsidy charge</t>
  </si>
  <si>
    <t>C / kWh</t>
  </si>
  <si>
    <t>Cape Town</t>
  </si>
  <si>
    <t>Ancillary service charge</t>
  </si>
  <si>
    <t>C / kVArh</t>
  </si>
  <si>
    <t>Low Voltage</t>
  </si>
  <si>
    <t>Nightsave</t>
  </si>
  <si>
    <t>Service charge</t>
  </si>
  <si>
    <t>R / KVA NMD</t>
  </si>
  <si>
    <t>Medium Voltage</t>
  </si>
  <si>
    <t>Megaflex Rebalanced</t>
  </si>
  <si>
    <t xml:space="preserve">Administration charge  </t>
  </si>
  <si>
    <t>High Voltage</t>
  </si>
  <si>
    <t>Electrification and rural network subsidy charge</t>
  </si>
  <si>
    <t xml:space="preserve">Affordability subsidy charge </t>
  </si>
  <si>
    <t>High season Reactive energy charge</t>
  </si>
  <si>
    <t>Demand Charge</t>
  </si>
  <si>
    <t>Network access charge</t>
  </si>
  <si>
    <r>
      <t xml:space="preserve">Megaflex </t>
    </r>
    <r>
      <rPr>
        <b/>
        <sz val="36"/>
        <color rgb="FF1F4E79"/>
        <rFont val="Arial"/>
        <family val="2"/>
      </rPr>
      <t>– Local Authority</t>
    </r>
  </si>
  <si>
    <t>Active energy charge [c/kWh]</t>
  </si>
  <si>
    <t>Distribution network charges</t>
  </si>
  <si>
    <r>
      <t>Service charge</t>
    </r>
    <r>
      <rPr>
        <sz val="18"/>
        <rFont val="Arial Narrow"/>
        <family val="2"/>
      </rPr>
      <t xml:space="preserve">  </t>
    </r>
    <r>
      <rPr>
        <b/>
        <sz val="18"/>
        <rFont val="Arial"/>
        <family val="2"/>
      </rPr>
      <t>[R/account/day]</t>
    </r>
  </si>
  <si>
    <t>Reactive energy charge  [c/kVArh]</t>
  </si>
  <si>
    <t>&gt; 1 MVA</t>
  </si>
  <si>
    <t>Key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</si>
</sst>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43" formatCode="_-* #,##0.00_-;\-* #,##0.00_-;_-* &quot;-&quot;??_-;_-@_-"/>
    <numFmt numFmtId="164" formatCode="_(* #,##0_);_(* \(#,##0\);_(* &quot;-&quot;_);_(@_)"/>
    <numFmt numFmtId="165" formatCode="_(* #,##0.00_);_(* \(#,##0.00\);_(* &quot;-&quot;??_);_(@_)"/>
    <numFmt numFmtId="166" formatCode="_ * #,##0.00_ ;_ * \-#,##0.00_ ;_ * \-??_ ;_ @_ "/>
    <numFmt numFmtId="167" formatCode="&quot;&quot;"/>
    <numFmt numFmtId="168" formatCode=";;;"/>
    <numFmt numFmtId="169" formatCode="_(* #,##0_);_(* \(#,##0\);_(* &quot;-&quot;??_);_(@_)"/>
    <numFmt numFmtId="170" formatCode="#,##0;\(#,##0\);\-;@"/>
    <numFmt numFmtId="171" formatCode="0.0%"/>
    <numFmt numFmtId="172" formatCode="_(* #,##0.000_);_(* \(#,##0.000\);_(* &quot;-&quot;??_);_(@_)"/>
    <numFmt numFmtId="173" formatCode="0\ &quot;Breach(es)&quot;"/>
    <numFmt numFmtId="174" formatCode="#,##0.00\x;\(#,##0.00\x\)"/>
    <numFmt numFmtId="175" formatCode="0\ &quot;Mth(s)&quot;"/>
    <numFmt numFmtId="176" formatCode="#,##0_);\(#,##0\);\-_);@"/>
    <numFmt numFmtId="177" formatCode="&quot;[ &quot;#&quot; ]&quot;;;;&quot;[ &quot;@&quot; ]&quot;"/>
    <numFmt numFmtId="178" formatCode="* #,##0_);* \(#,##0\);* \-_);@* _)"/>
    <numFmt numFmtId="179" formatCode="0%_);\(0%\);\ 0%_);@_)"/>
    <numFmt numFmtId="180" formatCode="0.00%_);\(0.00%\);\ 0.00%_);@_)"/>
    <numFmt numFmtId="181" formatCode="#;\-;0;@"/>
    <numFmt numFmtId="182" formatCode="dd\-mm\-yyyy"/>
    <numFmt numFmtId="183" formatCode="&quot;Yes&quot;;;&quot;No&quot;"/>
    <numFmt numFmtId="184" formatCode="_-* #,##0.0000_-;\-* #,##0.0000_-;_-* &quot;-&quot;??_-;_-@_-"/>
    <numFmt numFmtId="185" formatCode="0.0000"/>
    <numFmt numFmtId="186" formatCode="&quot;R&quot;\ #,##0.00;[Red]&quot;R&quot;\ \-#,##0.00"/>
    <numFmt numFmtId="187" formatCode="&quot;Op Yr&quot;\ 0"/>
    <numFmt numFmtId="188" formatCode="* #,##0.0000_);* \(#,##0.0000\);* \-_);@* _)"/>
    <numFmt numFmtId="189" formatCode="_-* #,##0.000_-;\-* #,##0.000_-;_-* &quot;-&quot;??_-;_-@_-"/>
    <numFmt numFmtId="190" formatCode="0\ &quot;Yrs&quot;"/>
    <numFmt numFmtId="191" formatCode="&quot;Inputs Invalid&quot;;;&quot;Inputs Valid&quot;"/>
    <numFmt numFmtId="192" formatCode="_(* #,##0.0000_);_(* \(#,##0.0000\);_(* &quot;-&quot;??_);_(@_)"/>
    <numFmt numFmtId="193" formatCode="0.00%;\-0.00%;\-;@"/>
    <numFmt numFmtId="194" formatCode="&quot;R &quot;#,##0.00;&quot;R -&quot;#,##0.00"/>
    <numFmt numFmtId="195" formatCode="0.000%"/>
    <numFmt numFmtId="196" formatCode="_ * #,##0.0000_ ;_ * \-#,##0.0000_ ;_ * \-??_ ;_ @_ "/>
    <numFmt numFmtId="197" formatCode="&quot;R &quot;#,##0.00"/>
    <numFmt numFmtId="198" formatCode="#,##0.0000_ ;[Red]\-#,##0.0000\ "/>
    <numFmt numFmtId="199" formatCode="#,##0.00_ ;\-#,##0.00\ "/>
    <numFmt numFmtId="200" formatCode="#,##0.00;\(#,##0.00\);\-;@"/>
    <numFmt numFmtId="201" formatCode="#,##0.000;\(#,##0.000\);\-;@"/>
    <numFmt numFmtId="202" formatCode="#,##0.0000;\(#,##0.0000\);\-;@"/>
    <numFmt numFmtId="203" formatCode="_-* #,##0.0000_-;\-* #,##0.0000_-;_-* &quot;-&quot;????_-;_-@_-"/>
    <numFmt numFmtId="204" formatCode="0.000"/>
  </numFmts>
  <fonts count="13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3F3F76"/>
      <name val="Calibri"/>
      <family val="2"/>
      <scheme val="minor"/>
    </font>
    <font>
      <i/>
      <sz val="11"/>
      <color rgb="FF7F7F7F"/>
      <name val="Calibri"/>
      <family val="2"/>
      <scheme val="minor"/>
    </font>
    <font>
      <sz val="10"/>
      <name val="Arial"/>
      <family val="2"/>
    </font>
    <font>
      <sz val="11"/>
      <name val="Calibri"/>
      <family val="2"/>
    </font>
    <font>
      <b/>
      <sz val="11"/>
      <color theme="1"/>
      <name val="Calibri"/>
      <family val="2"/>
    </font>
    <font>
      <sz val="11"/>
      <color theme="1"/>
      <name val="Calibri"/>
      <family val="2"/>
    </font>
    <font>
      <sz val="11"/>
      <color indexed="12"/>
      <name val="Calibri"/>
      <family val="2"/>
    </font>
    <font>
      <b/>
      <sz val="11"/>
      <name val="Calibri"/>
      <family val="2"/>
    </font>
    <font>
      <sz val="11"/>
      <color indexed="9"/>
      <name val="Calibri"/>
      <family val="2"/>
    </font>
    <font>
      <sz val="11"/>
      <color rgb="FF0000FF"/>
      <name val="Calibri"/>
      <family val="2"/>
    </font>
    <font>
      <b/>
      <sz val="11"/>
      <color rgb="FFFF0000"/>
      <name val="Calibri"/>
      <family val="2"/>
    </font>
    <font>
      <i/>
      <sz val="11"/>
      <color rgb="FF7F7F7F"/>
      <name val="Calibri"/>
      <family val="2"/>
    </font>
    <font>
      <sz val="11"/>
      <color theme="0"/>
      <name val="Arial"/>
      <family val="2"/>
    </font>
    <font>
      <sz val="11"/>
      <color theme="0"/>
      <name val="Calibri"/>
      <family val="2"/>
    </font>
    <font>
      <i/>
      <sz val="11"/>
      <color rgb="FF00B050"/>
      <name val="Calibri"/>
      <family val="2"/>
    </font>
    <font>
      <sz val="11"/>
      <color rgb="FF3F3F76"/>
      <name val="Calibri"/>
      <family val="2"/>
    </font>
    <font>
      <b/>
      <sz val="11"/>
      <color theme="4" tint="-0.499984740745262"/>
      <name val="Calibri"/>
      <family val="2"/>
    </font>
    <font>
      <sz val="11"/>
      <color theme="4" tint="-0.24994659260841701"/>
      <name val="Calibri"/>
      <family val="2"/>
    </font>
    <font>
      <sz val="11"/>
      <color indexed="55"/>
      <name val="Calibri"/>
      <family val="2"/>
    </font>
    <font>
      <b/>
      <sz val="11"/>
      <color rgb="FFFA7D00"/>
      <name val="Calibri"/>
      <family val="2"/>
    </font>
    <font>
      <sz val="10"/>
      <color theme="1"/>
      <name val="Arial"/>
      <family val="2"/>
    </font>
    <font>
      <sz val="11"/>
      <color theme="0"/>
      <name val="Calibri"/>
      <family val="2"/>
      <scheme val="minor"/>
    </font>
    <font>
      <b/>
      <sz val="18"/>
      <name val="Calibri Light"/>
      <family val="2"/>
      <scheme val="major"/>
    </font>
    <font>
      <sz val="10"/>
      <color theme="1"/>
      <name val="Georgia"/>
      <family val="1"/>
    </font>
    <font>
      <sz val="10"/>
      <color theme="1"/>
      <name val="Calibri"/>
      <family val="2"/>
      <scheme val="minor"/>
    </font>
    <font>
      <b/>
      <sz val="12"/>
      <color theme="1"/>
      <name val="Calibri"/>
      <family val="2"/>
      <scheme val="minor"/>
    </font>
    <font>
      <b/>
      <sz val="10"/>
      <color theme="2" tint="0.499984740745262"/>
      <name val="Calibri"/>
      <family val="4"/>
      <scheme val="minor"/>
    </font>
    <font>
      <b/>
      <sz val="10"/>
      <color theme="1" tint="0.499984740745262"/>
      <name val="Calibri"/>
      <family val="4"/>
      <scheme val="minor"/>
    </font>
    <font>
      <sz val="9"/>
      <color theme="1"/>
      <name val="Calibri"/>
      <family val="2"/>
      <scheme val="minor"/>
    </font>
    <font>
      <b/>
      <sz val="14"/>
      <name val="Calibri"/>
      <family val="4"/>
      <scheme val="minor"/>
    </font>
    <font>
      <b/>
      <sz val="14"/>
      <color theme="1"/>
      <name val="Calibri"/>
      <family val="4"/>
      <scheme val="minor"/>
    </font>
    <font>
      <b/>
      <sz val="12"/>
      <color theme="0"/>
      <name val="Calibri"/>
      <family val="4"/>
      <scheme val="minor"/>
    </font>
    <font>
      <sz val="10"/>
      <name val="Calibri"/>
      <family val="2"/>
      <scheme val="minor"/>
    </font>
    <font>
      <b/>
      <sz val="10"/>
      <color theme="1"/>
      <name val="Calibri"/>
      <family val="2"/>
      <scheme val="minor"/>
    </font>
    <font>
      <sz val="10"/>
      <name val="Calibri"/>
      <family val="1"/>
      <scheme val="minor"/>
    </font>
    <font>
      <sz val="8"/>
      <color theme="2" tint="0.24994659260841701"/>
      <name val="Calibri"/>
      <family val="5"/>
      <scheme val="minor"/>
    </font>
    <font>
      <sz val="9"/>
      <color theme="1" tint="0.34998626667073579"/>
      <name val="Calibri"/>
      <family val="2"/>
      <scheme val="minor"/>
    </font>
    <font>
      <sz val="10"/>
      <name val="Georgia"/>
      <family val="1"/>
    </font>
    <font>
      <b/>
      <sz val="10"/>
      <name val="Calibri"/>
      <family val="2"/>
      <scheme val="minor"/>
    </font>
    <font>
      <b/>
      <sz val="12"/>
      <color theme="1"/>
      <name val="Georgia"/>
      <family val="1"/>
    </font>
    <font>
      <i/>
      <sz val="10"/>
      <color theme="1" tint="-0.24994659260841701"/>
      <name val="Calibri"/>
      <family val="5"/>
      <scheme val="minor"/>
    </font>
    <font>
      <i/>
      <sz val="10"/>
      <name val="Calibri"/>
      <family val="2"/>
      <scheme val="minor"/>
    </font>
    <font>
      <b/>
      <sz val="11"/>
      <color theme="0"/>
      <name val="Calibri"/>
      <family val="4"/>
      <scheme val="minor"/>
    </font>
    <font>
      <i/>
      <sz val="10"/>
      <color theme="1"/>
      <name val="Calibri"/>
      <family val="2"/>
      <scheme val="minor"/>
    </font>
    <font>
      <sz val="8"/>
      <color theme="1" tint="0.39994506668294322"/>
      <name val="Calibri"/>
      <family val="5"/>
      <scheme val="minor"/>
    </font>
    <font>
      <sz val="10"/>
      <color theme="6"/>
      <name val="Calibri"/>
      <family val="5"/>
      <scheme val="minor"/>
    </font>
    <font>
      <b/>
      <sz val="10"/>
      <color rgb="FF002060"/>
      <name val="Calibri"/>
      <family val="2"/>
      <scheme val="minor"/>
    </font>
    <font>
      <sz val="10"/>
      <color theme="0"/>
      <name val="Arial"/>
      <family val="2"/>
    </font>
    <font>
      <sz val="10"/>
      <color indexed="12"/>
      <name val="Helvetica-Narrow"/>
      <family val="2"/>
    </font>
    <font>
      <sz val="8"/>
      <name val="Arial"/>
      <family val="2"/>
    </font>
    <font>
      <sz val="10"/>
      <color rgb="FF0000FF"/>
      <name val="Arial"/>
      <family val="2"/>
    </font>
    <font>
      <b/>
      <sz val="10"/>
      <name val="Arial"/>
      <family val="2"/>
    </font>
    <font>
      <sz val="10"/>
      <color indexed="9"/>
      <name val="Arial"/>
      <family val="2"/>
    </font>
    <font>
      <b/>
      <sz val="10"/>
      <color rgb="FFFF0000"/>
      <name val="Arial"/>
      <family val="2"/>
    </font>
    <font>
      <b/>
      <sz val="11"/>
      <color theme="1"/>
      <name val="Calibri"/>
      <family val="2"/>
      <scheme val="minor"/>
    </font>
    <font>
      <b/>
      <sz val="10"/>
      <color theme="0"/>
      <name val="Calibri"/>
      <family val="2"/>
      <scheme val="minor"/>
    </font>
    <font>
      <sz val="11"/>
      <name val="Calibri"/>
      <family val="2"/>
      <scheme val="minor"/>
    </font>
    <font>
      <sz val="11"/>
      <color indexed="12"/>
      <name val="Calibri"/>
      <family val="2"/>
      <scheme val="minor"/>
    </font>
    <font>
      <sz val="11"/>
      <color rgb="FF0000FF"/>
      <name val="Calibri"/>
      <family val="2"/>
      <scheme val="minor"/>
    </font>
    <font>
      <b/>
      <sz val="10"/>
      <color theme="1" tint="0.499984740745262"/>
      <name val="Calibri"/>
      <family val="2"/>
      <scheme val="minor"/>
    </font>
    <font>
      <b/>
      <sz val="12"/>
      <color theme="0"/>
      <name val="Calibri"/>
      <family val="2"/>
      <scheme val="minor"/>
    </font>
    <font>
      <i/>
      <sz val="10"/>
      <color theme="2" tint="-0.499984740745262"/>
      <name val="Calibri"/>
      <family val="2"/>
      <scheme val="minor"/>
    </font>
    <font>
      <i/>
      <sz val="12"/>
      <color theme="2" tint="-0.499984740745262"/>
      <name val="Calibri"/>
      <family val="2"/>
      <scheme val="minor"/>
    </font>
    <font>
      <b/>
      <sz val="10"/>
      <color theme="1"/>
      <name val="Arial"/>
      <family val="2"/>
    </font>
    <font>
      <sz val="12"/>
      <color indexed="9"/>
      <name val="Arial"/>
      <family val="2"/>
    </font>
    <font>
      <b/>
      <sz val="10"/>
      <color theme="0"/>
      <name val="Arial"/>
      <family val="2"/>
    </font>
    <font>
      <b/>
      <sz val="12"/>
      <color indexed="9"/>
      <name val="Arial"/>
      <family val="2"/>
    </font>
    <font>
      <sz val="10"/>
      <color indexed="12"/>
      <name val="Arial"/>
      <family val="2"/>
    </font>
    <font>
      <b/>
      <sz val="12"/>
      <name val="Arial"/>
      <family val="2"/>
    </font>
    <font>
      <sz val="8"/>
      <color theme="1" tint="0.499984740745262"/>
      <name val="Calibri"/>
      <family val="5"/>
      <scheme val="minor"/>
    </font>
    <font>
      <b/>
      <sz val="12"/>
      <color theme="1" tint="0.499984740745262"/>
      <name val="Calibri"/>
      <family val="4"/>
      <scheme val="minor"/>
    </font>
    <font>
      <b/>
      <sz val="14"/>
      <color theme="1" tint="0.499984740745262"/>
      <name val="Calibri"/>
      <family val="4"/>
      <scheme val="minor"/>
    </font>
    <font>
      <b/>
      <sz val="11"/>
      <color theme="0"/>
      <name val="Calibri"/>
      <family val="2"/>
    </font>
    <font>
      <b/>
      <sz val="10"/>
      <color indexed="9"/>
      <name val="Arial"/>
      <family val="2"/>
    </font>
    <font>
      <i/>
      <sz val="11"/>
      <name val="Calibri"/>
      <family val="2"/>
    </font>
    <font>
      <i/>
      <sz val="10"/>
      <color theme="0"/>
      <name val="Calibri"/>
      <family val="2"/>
      <scheme val="minor"/>
    </font>
    <font>
      <sz val="14"/>
      <name val="Calibri"/>
      <family val="2"/>
    </font>
    <font>
      <u/>
      <sz val="10"/>
      <color theme="10"/>
      <name val="Arial"/>
      <family val="2"/>
    </font>
    <font>
      <sz val="11"/>
      <color rgb="FF7F7F7F"/>
      <name val="Calibri"/>
      <family val="2"/>
    </font>
    <font>
      <i/>
      <sz val="10"/>
      <name val="Arial"/>
      <family val="2"/>
    </font>
    <font>
      <i/>
      <sz val="11"/>
      <color indexed="55"/>
      <name val="Calibri"/>
      <family val="2"/>
      <scheme val="minor"/>
    </font>
    <font>
      <i/>
      <sz val="11"/>
      <color theme="1"/>
      <name val="Calibri"/>
      <family val="2"/>
      <scheme val="minor"/>
    </font>
    <font>
      <i/>
      <sz val="11"/>
      <name val="Calibri"/>
      <family val="2"/>
      <scheme val="minor"/>
    </font>
    <font>
      <b/>
      <i/>
      <sz val="11"/>
      <name val="Calibri"/>
      <family val="2"/>
      <scheme val="minor"/>
    </font>
    <font>
      <i/>
      <sz val="11"/>
      <color theme="0"/>
      <name val="Calibri"/>
      <family val="2"/>
      <scheme val="minor"/>
    </font>
    <font>
      <sz val="16"/>
      <color indexed="9"/>
      <name val="Narrow"/>
    </font>
    <font>
      <sz val="16"/>
      <color theme="1"/>
      <name val="Narrow"/>
    </font>
    <font>
      <sz val="12"/>
      <name val="Narrow"/>
    </font>
    <font>
      <sz val="12"/>
      <color indexed="9"/>
      <name val="Narrow"/>
    </font>
    <font>
      <sz val="12"/>
      <name val="Arial"/>
      <family val="2"/>
    </font>
    <font>
      <sz val="16"/>
      <name val="Narrow"/>
    </font>
    <font>
      <b/>
      <sz val="16"/>
      <color theme="4" tint="-0.499984740745262"/>
      <name val="Arial"/>
      <family val="2"/>
    </font>
    <font>
      <i/>
      <sz val="10"/>
      <color rgb="FF00B050"/>
      <name val="Arial"/>
      <family val="2"/>
    </font>
    <font>
      <sz val="10"/>
      <name val="Arail"/>
    </font>
    <font>
      <sz val="10"/>
      <color indexed="10"/>
      <name val="Arial"/>
      <family val="2"/>
    </font>
    <font>
      <b/>
      <sz val="36"/>
      <color rgb="FF000000"/>
      <name val="Arial"/>
      <family val="2"/>
    </font>
    <font>
      <b/>
      <sz val="36"/>
      <color rgb="FF1F4E79"/>
      <name val="Arial"/>
      <family val="2"/>
    </font>
    <font>
      <b/>
      <sz val="34"/>
      <color indexed="9"/>
      <name val="Arial"/>
      <family val="2"/>
    </font>
    <font>
      <b/>
      <i/>
      <sz val="18"/>
      <color indexed="10"/>
      <name val="Arial"/>
      <family val="2"/>
    </font>
    <font>
      <sz val="18"/>
      <name val="Arial"/>
      <family val="2"/>
    </font>
    <font>
      <b/>
      <sz val="18"/>
      <name val="Arial"/>
      <family val="2"/>
    </font>
    <font>
      <b/>
      <sz val="24"/>
      <name val="Arial"/>
      <family val="2"/>
    </font>
    <font>
      <sz val="10"/>
      <color indexed="22"/>
      <name val="Arial"/>
      <family val="2"/>
    </font>
    <font>
      <i/>
      <sz val="18"/>
      <name val="Arial"/>
      <family val="2"/>
    </font>
    <font>
      <sz val="10"/>
      <color indexed="53"/>
      <name val="Arial"/>
      <family val="2"/>
    </font>
    <font>
      <sz val="16"/>
      <name val="Arial"/>
      <family val="2"/>
    </font>
    <font>
      <b/>
      <sz val="16"/>
      <name val="Arial"/>
      <family val="2"/>
    </font>
    <font>
      <sz val="16"/>
      <color indexed="22"/>
      <name val="Arial"/>
      <family val="2"/>
    </font>
    <font>
      <sz val="16"/>
      <color indexed="53"/>
      <name val="Arial"/>
      <family val="2"/>
    </font>
    <font>
      <sz val="18"/>
      <name val="Arial Narrow"/>
      <family val="2"/>
    </font>
    <font>
      <b/>
      <sz val="18"/>
      <name val="Arial Narrow"/>
      <family val="2"/>
    </font>
    <font>
      <b/>
      <sz val="12"/>
      <name val="Arial Narrow"/>
      <family val="2"/>
    </font>
    <font>
      <b/>
      <i/>
      <sz val="18"/>
      <name val="Arial"/>
      <family val="2"/>
    </font>
    <font>
      <i/>
      <sz val="16"/>
      <name val="Arial"/>
      <family val="2"/>
    </font>
    <font>
      <sz val="11"/>
      <color theme="0" tint="-0.499984740745262"/>
      <name val="Calibri"/>
      <family val="2"/>
    </font>
    <font>
      <b/>
      <sz val="11"/>
      <color theme="0" tint="-0.499984740745262"/>
      <name val="Calibri"/>
      <family val="2"/>
    </font>
    <font>
      <sz val="10"/>
      <color theme="0" tint="-0.499984740745262"/>
      <name val="Arial"/>
      <family val="2"/>
    </font>
    <font>
      <sz val="10"/>
      <color theme="1" tint="0.499984740745262"/>
      <name val="Calibri"/>
      <family val="1"/>
      <scheme val="minor"/>
    </font>
    <font>
      <sz val="18"/>
      <color theme="0"/>
      <name val="Arail"/>
    </font>
    <font>
      <sz val="18"/>
      <color rgb="FF0000FF"/>
      <name val="Arail"/>
    </font>
    <font>
      <u/>
      <sz val="11"/>
      <color theme="10"/>
      <name val="Calibri "/>
    </font>
    <font>
      <sz val="11"/>
      <name val="Calibri "/>
    </font>
    <font>
      <sz val="11"/>
      <color indexed="10"/>
      <name val="Calibri "/>
    </font>
    <font>
      <sz val="11"/>
      <color indexed="9"/>
      <name val="Calibri "/>
    </font>
    <font>
      <u/>
      <sz val="11"/>
      <color theme="10"/>
      <name val="Calibri   "/>
    </font>
    <font>
      <u/>
      <sz val="15"/>
      <color theme="10"/>
      <name val="Calibri "/>
    </font>
    <font>
      <sz val="10"/>
      <color rgb="FF0000FF"/>
      <name val="Calibri"/>
      <family val="2"/>
      <scheme val="minor"/>
    </font>
  </fonts>
  <fills count="36">
    <fill>
      <patternFill patternType="none"/>
    </fill>
    <fill>
      <patternFill patternType="gray125"/>
    </fill>
    <fill>
      <patternFill patternType="solid">
        <fgColor indexed="62"/>
      </patternFill>
    </fill>
    <fill>
      <patternFill patternType="solid">
        <fgColor theme="0" tint="-0.2499465926084170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BFBFBF"/>
        <bgColor indexed="64"/>
      </patternFill>
    </fill>
    <fill>
      <patternFill patternType="solid">
        <fgColor rgb="FFF2F2F2"/>
        <bgColor indexed="64"/>
      </patternFill>
    </fill>
    <fill>
      <patternFill patternType="solid">
        <fgColor rgb="FFC0C0C0"/>
        <bgColor indexed="64"/>
      </patternFill>
    </fill>
    <fill>
      <patternFill patternType="solid">
        <fgColor theme="3"/>
        <bgColor indexed="64"/>
      </patternFill>
    </fill>
    <fill>
      <patternFill patternType="solid">
        <fgColor rgb="FFFFFFCC"/>
        <bgColor indexed="64"/>
      </patternFill>
    </fill>
    <fill>
      <patternFill patternType="solid">
        <fgColor theme="3"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44"/>
        <bgColor indexed="64"/>
      </patternFill>
    </fill>
    <fill>
      <patternFill patternType="lightDown"/>
    </fill>
    <fill>
      <patternFill patternType="solid">
        <fgColor rgb="FF002060"/>
        <bgColor indexed="64"/>
      </patternFill>
    </fill>
    <fill>
      <patternFill patternType="solid">
        <fgColor rgb="FFB2B2B2"/>
        <bgColor indexed="64"/>
      </patternFill>
    </fill>
    <fill>
      <patternFill patternType="solid">
        <fgColor theme="4"/>
        <bgColor indexed="64"/>
      </patternFill>
    </fill>
    <fill>
      <patternFill patternType="lightGrid">
        <fgColor theme="8" tint="0.89989928891872917"/>
        <bgColor indexed="65"/>
      </patternFill>
    </fill>
    <fill>
      <patternFill patternType="lightGrid">
        <fgColor rgb="FFFED6F2"/>
      </patternFill>
    </fill>
    <fill>
      <patternFill patternType="solid">
        <fgColor rgb="FFD9E1F2"/>
        <bgColor indexed="64"/>
      </patternFill>
    </fill>
    <fill>
      <patternFill patternType="mediumGray"/>
    </fill>
    <fill>
      <patternFill patternType="solid">
        <fgColor theme="0"/>
        <bgColor indexed="64"/>
      </patternFill>
    </fill>
    <fill>
      <patternFill patternType="solid">
        <fgColor indexed="22"/>
        <bgColor indexed="64"/>
      </patternFill>
    </fill>
    <fill>
      <patternFill patternType="solid">
        <fgColor rgb="FFCCFFCC"/>
        <bgColor indexed="64"/>
      </patternFill>
    </fill>
    <fill>
      <patternFill patternType="solid">
        <fgColor rgb="FF031F73"/>
        <bgColor indexed="64"/>
      </patternFill>
    </fill>
    <fill>
      <patternFill patternType="solid">
        <fgColor rgb="FF031F73"/>
        <bgColor theme="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6" tint="0.39997558519241921"/>
        <bgColor indexed="64"/>
      </patternFill>
    </fill>
    <fill>
      <patternFill patternType="lightGray"/>
    </fill>
    <fill>
      <patternFill patternType="solid">
        <fgColor rgb="FFFF0000"/>
        <bgColor indexed="64"/>
      </patternFill>
    </fill>
  </fills>
  <borders count="182">
    <border>
      <left/>
      <right/>
      <top/>
      <bottom/>
      <diagonal/>
    </border>
    <border>
      <left style="thin">
        <color rgb="FF7F7F7F"/>
      </left>
      <right style="thin">
        <color rgb="FF7F7F7F"/>
      </right>
      <top style="thin">
        <color rgb="FF7F7F7F"/>
      </top>
      <bottom style="thin">
        <color rgb="FF7F7F7F"/>
      </bottom>
      <diagonal/>
    </border>
    <border>
      <left style="hair">
        <color indexed="64"/>
      </left>
      <right style="hair">
        <color indexed="64"/>
      </right>
      <top style="hair">
        <color indexed="64"/>
      </top>
      <bottom style="hair">
        <color indexed="64"/>
      </bottom>
      <diagonal/>
    </border>
    <border>
      <left style="dotted">
        <color theme="1" tint="0.499984740745262"/>
      </left>
      <right style="dotted">
        <color theme="1" tint="0.499984740745262"/>
      </right>
      <top style="thin">
        <color theme="1" tint="0.499984740745262"/>
      </top>
      <bottom style="dotted">
        <color theme="1"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medium">
        <color theme="3"/>
      </top>
      <bottom/>
      <diagonal/>
    </border>
    <border>
      <left/>
      <right/>
      <top style="thin">
        <color theme="4" tint="0.39994506668294322"/>
      </top>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right/>
      <top style="thin">
        <color theme="4" tint="0.39991454817346722"/>
      </top>
      <bottom style="thin">
        <color theme="4" tint="0.39991454817346722"/>
      </bottom>
      <diagonal/>
    </border>
    <border>
      <left/>
      <right style="thin">
        <color theme="4" tint="0.39991454817346722"/>
      </right>
      <top style="thin">
        <color theme="4" tint="0.39991454817346722"/>
      </top>
      <bottom style="thin">
        <color theme="4" tint="0.3999145481734672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thin">
        <color theme="6"/>
      </left>
      <right style="thin">
        <color theme="6"/>
      </right>
      <top style="thin">
        <color theme="6"/>
      </top>
      <bottom style="thin">
        <color theme="6"/>
      </bottom>
      <diagonal/>
    </border>
    <border>
      <left style="thin">
        <color theme="4"/>
      </left>
      <right/>
      <top style="thin">
        <color theme="4"/>
      </top>
      <bottom style="thin">
        <color theme="4" tint="0.39997558519241921"/>
      </bottom>
      <diagonal/>
    </border>
    <border>
      <left/>
      <right/>
      <top style="thin">
        <color theme="4"/>
      </top>
      <bottom style="thin">
        <color theme="4" tint="0.39997558519241921"/>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left>
      <right/>
      <top/>
      <bottom style="thin">
        <color theme="4" tint="0.39997558519241921"/>
      </bottom>
      <diagonal/>
    </border>
    <border>
      <left/>
      <right/>
      <top/>
      <bottom style="thin">
        <color theme="4" tint="0.39997558519241921"/>
      </bottom>
      <diagonal/>
    </border>
    <border>
      <left/>
      <right/>
      <top style="thin">
        <color theme="4" tint="0.39994506668294322"/>
      </top>
      <bottom style="thin">
        <color theme="4" tint="0.39994506668294322"/>
      </bottom>
      <diagonal/>
    </border>
    <border>
      <left/>
      <right style="thin">
        <color theme="4"/>
      </right>
      <top/>
      <bottom style="thin">
        <color theme="4" tint="0.39997558519241921"/>
      </bottom>
      <diagonal/>
    </border>
    <border>
      <left/>
      <right style="thin">
        <color theme="4"/>
      </right>
      <top style="thin">
        <color theme="4"/>
      </top>
      <bottom style="thin">
        <color theme="4" tint="0.39997558519241921"/>
      </bottom>
      <diagonal/>
    </border>
    <border>
      <left style="thin">
        <color theme="4" tint="0.39991454817346722"/>
      </left>
      <right/>
      <top style="thin">
        <color theme="4" tint="0.39991454817346722"/>
      </top>
      <bottom/>
      <diagonal/>
    </border>
    <border>
      <left/>
      <right/>
      <top style="thin">
        <color theme="4" tint="0.39991454817346722"/>
      </top>
      <bottom/>
      <diagonal/>
    </border>
    <border>
      <left/>
      <right style="thin">
        <color theme="4" tint="0.39991454817346722"/>
      </right>
      <top style="thin">
        <color theme="4" tint="0.39991454817346722"/>
      </top>
      <bottom/>
      <diagonal/>
    </border>
    <border>
      <left style="thin">
        <color theme="4" tint="0.39988402966399123"/>
      </left>
      <right/>
      <top style="thin">
        <color theme="4" tint="0.39991454817346722"/>
      </top>
      <bottom/>
      <diagonal/>
    </border>
    <border>
      <left/>
      <right style="thin">
        <color theme="4" tint="0.39988402966399123"/>
      </right>
      <top style="thin">
        <color theme="4" tint="0.39991454817346722"/>
      </top>
      <bottom/>
      <diagonal/>
    </border>
    <border>
      <left style="thin">
        <color indexed="12"/>
      </left>
      <right style="thin">
        <color indexed="12"/>
      </right>
      <top style="thin">
        <color indexed="12"/>
      </top>
      <bottom style="thin">
        <color indexed="1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auto="1"/>
      </right>
      <top style="thin">
        <color auto="1"/>
      </top>
      <bottom style="thin">
        <color auto="1"/>
      </bottom>
      <diagonal/>
    </border>
    <border>
      <left/>
      <right style="thin">
        <color indexed="64"/>
      </right>
      <top style="thin">
        <color auto="1"/>
      </top>
      <bottom style="thin">
        <color auto="1"/>
      </bottom>
      <diagonal/>
    </border>
    <border>
      <left style="thin">
        <color theme="1"/>
      </left>
      <right style="thin">
        <color theme="1"/>
      </right>
      <top style="thin">
        <color theme="1"/>
      </top>
      <bottom style="thin">
        <color theme="1"/>
      </bottom>
      <diagonal/>
    </border>
    <border>
      <left style="thin">
        <color indexed="55"/>
      </left>
      <right style="thin">
        <color indexed="55"/>
      </right>
      <top style="thin">
        <color indexed="55"/>
      </top>
      <bottom style="thin">
        <color indexed="55"/>
      </bottom>
      <diagonal/>
    </border>
    <border>
      <left style="thin">
        <color theme="4" tint="0.39991454817346722"/>
      </left>
      <right style="thin">
        <color theme="4" tint="0.39994506668294322"/>
      </right>
      <top style="thin">
        <color theme="4" tint="0.39994506668294322"/>
      </top>
      <bottom style="thin">
        <color theme="4" tint="0.39994506668294322"/>
      </bottom>
      <diagonal/>
    </border>
    <border>
      <left/>
      <right/>
      <top/>
      <bottom style="thin">
        <color theme="4"/>
      </bottom>
      <diagonal/>
    </border>
    <border>
      <left/>
      <right style="thin">
        <color indexed="64"/>
      </right>
      <top style="thin">
        <color indexed="64"/>
      </top>
      <bottom style="thin">
        <color indexed="64"/>
      </bottom>
      <diagonal/>
    </border>
    <border>
      <left style="thin">
        <color auto="1"/>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8"/>
      </right>
      <top/>
      <bottom/>
      <diagonal/>
    </border>
    <border>
      <left/>
      <right style="medium">
        <color indexed="64"/>
      </right>
      <top/>
      <bottom/>
      <diagonal/>
    </border>
    <border>
      <left style="medium">
        <color indexed="8"/>
      </left>
      <right style="thin">
        <color indexed="64"/>
      </right>
      <top/>
      <bottom/>
      <diagonal/>
    </border>
    <border>
      <left/>
      <right style="hair">
        <color indexed="64"/>
      </right>
      <top/>
      <bottom/>
      <diagonal/>
    </border>
    <border>
      <left style="medium">
        <color indexed="8"/>
      </left>
      <right style="thin">
        <color indexed="64"/>
      </right>
      <top/>
      <bottom style="thin">
        <color indexed="8"/>
      </bottom>
      <diagonal/>
    </border>
    <border>
      <left style="thin">
        <color indexed="64"/>
      </left>
      <right style="medium">
        <color indexed="64"/>
      </right>
      <top/>
      <bottom style="thin">
        <color indexed="64"/>
      </bottom>
      <diagonal/>
    </border>
    <border>
      <left/>
      <right/>
      <top/>
      <bottom style="thin">
        <color indexed="8"/>
      </bottom>
      <diagonal/>
    </border>
    <border>
      <left style="medium">
        <color indexed="8"/>
      </left>
      <right style="thin">
        <color indexed="8"/>
      </right>
      <top/>
      <bottom/>
      <diagonal/>
    </border>
    <border>
      <left/>
      <right/>
      <top style="hair">
        <color indexed="22"/>
      </top>
      <bottom style="hair">
        <color indexed="22"/>
      </bottom>
      <diagonal/>
    </border>
    <border>
      <left/>
      <right style="hair">
        <color indexed="64"/>
      </right>
      <top style="hair">
        <color indexed="22"/>
      </top>
      <bottom style="hair">
        <color indexed="22"/>
      </bottom>
      <diagonal/>
    </border>
    <border>
      <left/>
      <right style="thin">
        <color indexed="64"/>
      </right>
      <top style="hair">
        <color indexed="22"/>
      </top>
      <bottom style="hair">
        <color indexed="22"/>
      </bottom>
      <diagonal/>
    </border>
    <border>
      <left/>
      <right style="medium">
        <color indexed="64"/>
      </right>
      <top style="hair">
        <color indexed="22"/>
      </top>
      <bottom style="hair">
        <color indexed="22"/>
      </bottom>
      <diagonal/>
    </border>
    <border>
      <left/>
      <right/>
      <top style="hair">
        <color indexed="55"/>
      </top>
      <bottom style="hair">
        <color indexed="55"/>
      </bottom>
      <diagonal/>
    </border>
    <border>
      <left/>
      <right style="medium">
        <color indexed="64"/>
      </right>
      <top style="hair">
        <color indexed="55"/>
      </top>
      <bottom style="hair">
        <color indexed="55"/>
      </bottom>
      <diagonal/>
    </border>
    <border>
      <left style="medium">
        <color indexed="8"/>
      </left>
      <right style="thin">
        <color indexed="8"/>
      </right>
      <top/>
      <bottom style="thin">
        <color indexed="8"/>
      </bottom>
      <diagonal/>
    </border>
    <border>
      <left/>
      <right style="medium">
        <color indexed="64"/>
      </right>
      <top/>
      <bottom style="thin">
        <color indexed="8"/>
      </bottom>
      <diagonal/>
    </border>
    <border>
      <left/>
      <right/>
      <top style="hair">
        <color indexed="22"/>
      </top>
      <bottom style="thin">
        <color indexed="8"/>
      </bottom>
      <diagonal/>
    </border>
    <border>
      <left/>
      <right style="hair">
        <color indexed="64"/>
      </right>
      <top style="hair">
        <color indexed="22"/>
      </top>
      <bottom style="thin">
        <color indexed="8"/>
      </bottom>
      <diagonal/>
    </border>
    <border>
      <left/>
      <right style="thin">
        <color indexed="64"/>
      </right>
      <top style="hair">
        <color indexed="22"/>
      </top>
      <bottom style="thin">
        <color indexed="8"/>
      </bottom>
      <diagonal/>
    </border>
    <border>
      <left/>
      <right style="medium">
        <color indexed="64"/>
      </right>
      <top style="hair">
        <color indexed="22"/>
      </top>
      <bottom style="thin">
        <color indexed="8"/>
      </bottom>
      <diagonal/>
    </border>
    <border>
      <left/>
      <right/>
      <top style="hair">
        <color indexed="55"/>
      </top>
      <bottom style="thin">
        <color indexed="64"/>
      </bottom>
      <diagonal/>
    </border>
    <border>
      <left/>
      <right style="medium">
        <color indexed="64"/>
      </right>
      <top style="hair">
        <color indexed="55"/>
      </top>
      <bottom style="thin">
        <color indexed="64"/>
      </bottom>
      <diagonal/>
    </border>
    <border>
      <left style="medium">
        <color indexed="8"/>
      </left>
      <right style="thin">
        <color indexed="8"/>
      </right>
      <top/>
      <bottom style="medium">
        <color indexed="64"/>
      </bottom>
      <diagonal/>
    </border>
    <border>
      <left/>
      <right/>
      <top style="hair">
        <color indexed="22"/>
      </top>
      <bottom style="medium">
        <color indexed="8"/>
      </bottom>
      <diagonal/>
    </border>
    <border>
      <left/>
      <right style="hair">
        <color indexed="64"/>
      </right>
      <top style="hair">
        <color indexed="22"/>
      </top>
      <bottom style="medium">
        <color indexed="8"/>
      </bottom>
      <diagonal/>
    </border>
    <border>
      <left/>
      <right style="thin">
        <color indexed="64"/>
      </right>
      <top style="hair">
        <color indexed="22"/>
      </top>
      <bottom style="medium">
        <color indexed="8"/>
      </bottom>
      <diagonal/>
    </border>
    <border>
      <left/>
      <right style="medium">
        <color indexed="64"/>
      </right>
      <top style="hair">
        <color indexed="22"/>
      </top>
      <bottom style="medium">
        <color indexed="8"/>
      </bottom>
      <diagonal/>
    </border>
    <border>
      <left/>
      <right/>
      <top style="hair">
        <color indexed="55"/>
      </top>
      <bottom style="medium">
        <color indexed="8"/>
      </bottom>
      <diagonal/>
    </border>
    <border>
      <left/>
      <right style="medium">
        <color indexed="64"/>
      </right>
      <top style="hair">
        <color indexed="55"/>
      </top>
      <bottom style="medium">
        <color indexed="8"/>
      </bottom>
      <diagonal/>
    </border>
    <border>
      <left/>
      <right style="hair">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8"/>
      </bottom>
      <diagonal/>
    </border>
    <border>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auto="1"/>
      </left>
      <right style="thin">
        <color auto="1"/>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8"/>
      </left>
      <right style="thin">
        <color indexed="64"/>
      </right>
      <top style="medium">
        <color indexed="8"/>
      </top>
      <bottom/>
      <diagonal/>
    </border>
    <border>
      <left/>
      <right style="medium">
        <color indexed="64"/>
      </right>
      <top style="medium">
        <color indexed="8"/>
      </top>
      <bottom/>
      <diagonal/>
    </border>
    <border>
      <left/>
      <right/>
      <top/>
      <bottom style="medium">
        <color auto="1"/>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8"/>
      </bottom>
      <diagonal/>
    </border>
    <border>
      <left style="hair">
        <color auto="1"/>
      </left>
      <right style="hair">
        <color auto="1"/>
      </right>
      <top/>
      <bottom style="hair">
        <color auto="1"/>
      </bottom>
      <diagonal/>
    </border>
    <border>
      <left/>
      <right/>
      <top/>
      <bottom style="hair">
        <color indexed="55"/>
      </bottom>
      <diagonal/>
    </border>
    <border>
      <left/>
      <right style="medium">
        <color indexed="64"/>
      </right>
      <top/>
      <bottom style="hair">
        <color indexed="55"/>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bottom style="hair">
        <color indexed="64"/>
      </bottom>
      <diagonal/>
    </border>
    <border>
      <left style="thin">
        <color auto="1"/>
      </left>
      <right style="thin">
        <color auto="1"/>
      </right>
      <top style="thin">
        <color auto="1"/>
      </top>
      <bottom style="thin">
        <color auto="1"/>
      </bottom>
      <diagonal/>
    </border>
    <border>
      <left style="thin">
        <color indexed="55"/>
      </left>
      <right style="thin">
        <color indexed="55"/>
      </right>
      <top style="thin">
        <color indexed="55"/>
      </top>
      <bottom style="thin">
        <color indexed="55"/>
      </bottom>
      <diagonal/>
    </border>
    <border>
      <left/>
      <right/>
      <top style="thin">
        <color indexed="55"/>
      </top>
      <bottom style="double">
        <color indexed="55"/>
      </bottom>
      <diagonal/>
    </border>
    <border>
      <left style="thin">
        <color indexed="55"/>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8"/>
      </left>
      <right style="thin">
        <color indexed="8"/>
      </right>
      <top style="thin">
        <color indexed="8"/>
      </top>
      <bottom/>
      <diagonal/>
    </border>
    <border>
      <left/>
      <right/>
      <top style="thin">
        <color indexed="8"/>
      </top>
      <bottom style="hair">
        <color indexed="22"/>
      </bottom>
      <diagonal/>
    </border>
    <border>
      <left/>
      <right style="hair">
        <color indexed="64"/>
      </right>
      <top style="thin">
        <color indexed="8"/>
      </top>
      <bottom style="hair">
        <color indexed="22"/>
      </bottom>
      <diagonal/>
    </border>
    <border>
      <left/>
      <right style="thin">
        <color indexed="64"/>
      </right>
      <top style="thin">
        <color indexed="8"/>
      </top>
      <bottom style="hair">
        <color indexed="22"/>
      </bottom>
      <diagonal/>
    </border>
    <border>
      <left/>
      <right style="medium">
        <color indexed="64"/>
      </right>
      <top style="thin">
        <color indexed="8"/>
      </top>
      <bottom style="hair">
        <color indexed="22"/>
      </bottom>
      <diagonal/>
    </border>
    <border>
      <left/>
      <right/>
      <top style="thin">
        <color indexed="8"/>
      </top>
      <bottom style="hair">
        <color indexed="55"/>
      </bottom>
      <diagonal/>
    </border>
    <border>
      <left/>
      <right style="medium">
        <color indexed="64"/>
      </right>
      <top style="thin">
        <color indexed="8"/>
      </top>
      <bottom style="hair">
        <color indexed="55"/>
      </bottom>
      <diagonal/>
    </border>
    <border>
      <left style="thin">
        <color indexed="64"/>
      </left>
      <right/>
      <top style="thin">
        <color indexed="8"/>
      </top>
      <bottom style="hair">
        <color indexed="64"/>
      </bottom>
      <diagonal/>
    </border>
    <border>
      <left/>
      <right style="thin">
        <color indexed="64"/>
      </right>
      <top style="thin">
        <color indexed="8"/>
      </top>
      <bottom style="hair">
        <color indexed="64"/>
      </bottom>
      <diagonal/>
    </border>
    <border>
      <left/>
      <right style="medium">
        <color indexed="64"/>
      </right>
      <top style="thin">
        <color indexed="8"/>
      </top>
      <bottom style="hair">
        <color indexed="64"/>
      </bottom>
      <diagonal/>
    </border>
    <border>
      <left style="medium">
        <color auto="1"/>
      </left>
      <right/>
      <top/>
      <bottom style="medium">
        <color auto="1"/>
      </bottom>
      <diagonal/>
    </border>
    <border>
      <left/>
      <right style="thin">
        <color indexed="64"/>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medium">
        <color indexed="64"/>
      </right>
      <top/>
      <bottom style="medium">
        <color indexed="8"/>
      </bottom>
      <diagonal/>
    </border>
    <border>
      <left style="thin">
        <color indexed="64"/>
      </left>
      <right/>
      <top style="thin">
        <color indexed="8"/>
      </top>
      <bottom/>
      <diagonal/>
    </border>
    <border>
      <left/>
      <right style="medium">
        <color indexed="64"/>
      </right>
      <top style="thin">
        <color indexed="8"/>
      </top>
      <bottom/>
      <diagonal/>
    </border>
    <border>
      <left style="thin">
        <color indexed="64"/>
      </left>
      <right/>
      <top style="thin">
        <color indexed="8"/>
      </top>
      <bottom style="medium">
        <color indexed="64"/>
      </bottom>
      <diagonal/>
    </border>
    <border>
      <left/>
      <right style="medium">
        <color indexed="64"/>
      </right>
      <top style="thin">
        <color indexed="8"/>
      </top>
      <bottom style="medium">
        <color indexed="64"/>
      </bottom>
      <diagonal/>
    </border>
    <border>
      <left style="medium">
        <color auto="1"/>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8"/>
      </left>
      <right style="thin">
        <color indexed="8"/>
      </right>
      <top style="thin">
        <color indexed="8"/>
      </top>
      <bottom/>
      <diagonal/>
    </border>
    <border>
      <left/>
      <right/>
      <top style="thin">
        <color indexed="8"/>
      </top>
      <bottom style="hair">
        <color indexed="22"/>
      </bottom>
      <diagonal/>
    </border>
    <border>
      <left/>
      <right style="hair">
        <color indexed="64"/>
      </right>
      <top style="thin">
        <color indexed="8"/>
      </top>
      <bottom style="hair">
        <color indexed="22"/>
      </bottom>
      <diagonal/>
    </border>
    <border>
      <left/>
      <right style="thin">
        <color indexed="64"/>
      </right>
      <top style="thin">
        <color indexed="8"/>
      </top>
      <bottom style="hair">
        <color indexed="22"/>
      </bottom>
      <diagonal/>
    </border>
    <border>
      <left/>
      <right style="medium">
        <color indexed="64"/>
      </right>
      <top style="thin">
        <color indexed="8"/>
      </top>
      <bottom style="hair">
        <color indexed="22"/>
      </bottom>
      <diagonal/>
    </border>
    <border>
      <left/>
      <right/>
      <top style="thin">
        <color indexed="8"/>
      </top>
      <bottom style="hair">
        <color indexed="55"/>
      </bottom>
      <diagonal/>
    </border>
    <border>
      <left/>
      <right style="medium">
        <color indexed="64"/>
      </right>
      <top style="thin">
        <color indexed="8"/>
      </top>
      <bottom style="hair">
        <color indexed="55"/>
      </bottom>
      <diagonal/>
    </border>
    <border>
      <left style="thin">
        <color indexed="64"/>
      </left>
      <right/>
      <top style="thin">
        <color indexed="8"/>
      </top>
      <bottom style="hair">
        <color indexed="64"/>
      </bottom>
      <diagonal/>
    </border>
    <border>
      <left/>
      <right style="thin">
        <color indexed="64"/>
      </right>
      <top style="thin">
        <color indexed="8"/>
      </top>
      <bottom style="hair">
        <color indexed="64"/>
      </bottom>
      <diagonal/>
    </border>
    <border>
      <left/>
      <right style="medium">
        <color indexed="64"/>
      </right>
      <top style="thin">
        <color indexed="8"/>
      </top>
      <bottom style="hair">
        <color indexed="64"/>
      </bottom>
      <diagonal/>
    </border>
  </borders>
  <cellStyleXfs count="52">
    <xf numFmtId="0" fontId="0" fillId="0" borderId="0"/>
    <xf numFmtId="43" fontId="7" fillId="0" borderId="0" applyFont="0" applyFill="0" applyBorder="0" applyAlignment="0" applyProtection="0"/>
    <xf numFmtId="9" fontId="7" fillId="0" borderId="0" applyFont="0" applyFill="0" applyBorder="0" applyAlignment="0" applyProtection="0"/>
    <xf numFmtId="0" fontId="13" fillId="2" borderId="0" applyNumberFormat="0" applyBorder="0" applyAlignment="0" applyProtection="0"/>
    <xf numFmtId="0" fontId="5" fillId="3" borderId="1" applyNumberFormat="0" applyFont="0" applyBorder="0" applyAlignment="0">
      <protection locked="0"/>
    </xf>
    <xf numFmtId="166" fontId="7" fillId="0" borderId="0" applyFill="0" applyBorder="0" applyAlignment="0" applyProtection="0"/>
    <xf numFmtId="0" fontId="6" fillId="0" borderId="0" applyNumberFormat="0" applyFill="0" applyBorder="0" applyAlignment="0"/>
    <xf numFmtId="0" fontId="17" fillId="4" borderId="0" applyNumberFormat="0">
      <alignment vertical="center"/>
    </xf>
    <xf numFmtId="0" fontId="5" fillId="3" borderId="1" applyNumberFormat="0" applyFont="0" applyBorder="0" applyAlignment="0">
      <protection locked="0"/>
    </xf>
    <xf numFmtId="0" fontId="27" fillId="0" borderId="0">
      <alignment vertical="center"/>
      <protection hidden="1"/>
    </xf>
    <xf numFmtId="0" fontId="28" fillId="0" borderId="0" applyProtection="0">
      <protection locked="0"/>
    </xf>
    <xf numFmtId="0" fontId="31" fillId="0" borderId="0">
      <alignment vertical="center"/>
    </xf>
    <xf numFmtId="0" fontId="34" fillId="0" borderId="16" applyNumberFormat="0" applyFont="0" applyFill="0" applyAlignment="0">
      <alignment vertical="center"/>
    </xf>
    <xf numFmtId="0" fontId="35" fillId="9" borderId="0" applyBorder="0">
      <alignment vertical="center"/>
    </xf>
    <xf numFmtId="176" fontId="39" fillId="0" borderId="0">
      <alignment vertical="center"/>
    </xf>
    <xf numFmtId="177" fontId="40" fillId="0" borderId="0" applyFill="0" applyBorder="0">
      <alignment vertical="center"/>
    </xf>
    <xf numFmtId="178" fontId="42" fillId="5" borderId="18">
      <alignment vertical="center"/>
      <protection locked="0"/>
    </xf>
    <xf numFmtId="0" fontId="45" fillId="0" borderId="0" applyNumberFormat="0" applyFill="0" applyBorder="0">
      <alignment vertical="center"/>
    </xf>
    <xf numFmtId="179" fontId="42" fillId="0" borderId="0" applyFont="0" applyFill="0" applyBorder="0" applyAlignment="0" applyProtection="0">
      <protection hidden="1"/>
    </xf>
    <xf numFmtId="49" fontId="42" fillId="5" borderId="21">
      <protection locked="0"/>
    </xf>
    <xf numFmtId="178" fontId="42" fillId="5" borderId="21">
      <protection locked="0"/>
    </xf>
    <xf numFmtId="176" fontId="49" fillId="0" borderId="0" applyFill="0" applyBorder="0" applyAlignment="0">
      <alignment vertical="center"/>
    </xf>
    <xf numFmtId="49" fontId="50" fillId="11" borderId="22">
      <alignment vertical="center"/>
      <protection locked="0"/>
    </xf>
    <xf numFmtId="49" fontId="42" fillId="5" borderId="18">
      <alignment vertical="center"/>
      <protection locked="0"/>
    </xf>
    <xf numFmtId="179" fontId="42" fillId="5" borderId="18">
      <alignment vertical="center"/>
      <protection locked="0"/>
    </xf>
    <xf numFmtId="181" fontId="50" fillId="12" borderId="22" applyNumberFormat="0" applyAlignment="0">
      <alignment horizontal="center" vertical="center"/>
      <protection locked="0"/>
    </xf>
    <xf numFmtId="178" fontId="42" fillId="0" borderId="0" applyFont="0" applyFill="0" applyBorder="0" applyAlignment="0" applyProtection="0">
      <protection locked="0"/>
    </xf>
    <xf numFmtId="182" fontId="42" fillId="5" borderId="25">
      <alignment vertical="center"/>
      <protection locked="0"/>
    </xf>
    <xf numFmtId="0" fontId="53" fillId="14" borderId="36" applyNumberFormat="0" applyAlignment="0" applyProtection="0"/>
    <xf numFmtId="43" fontId="4" fillId="0" borderId="0" applyFont="0" applyFill="0" applyBorder="0" applyAlignment="0" applyProtection="0"/>
    <xf numFmtId="187" fontId="57" fillId="18" borderId="42" applyNumberFormat="0" applyBorder="0">
      <alignment horizontal="center" vertical="center" wrapText="1"/>
    </xf>
    <xf numFmtId="0" fontId="56" fillId="19" borderId="0" applyNumberFormat="0" applyAlignment="0"/>
    <xf numFmtId="187" fontId="57" fillId="18" borderId="43" applyNumberFormat="0" applyBorder="0">
      <alignment horizontal="center" vertical="center" wrapText="1"/>
    </xf>
    <xf numFmtId="9" fontId="3" fillId="0" borderId="0" applyFont="0" applyFill="0" applyBorder="0" applyAlignment="0" applyProtection="0"/>
    <xf numFmtId="170" fontId="7" fillId="5" borderId="45">
      <alignment vertical="center"/>
    </xf>
    <xf numFmtId="177" fontId="40" fillId="0" borderId="0" applyFill="0" applyBorder="0">
      <alignment horizontal="right" vertical="center"/>
    </xf>
    <xf numFmtId="43" fontId="2" fillId="0" borderId="0" applyFont="0" applyFill="0" applyBorder="0" applyAlignment="0" applyProtection="0"/>
    <xf numFmtId="0" fontId="2" fillId="0" borderId="0"/>
    <xf numFmtId="9" fontId="2" fillId="0" borderId="0" applyFont="0" applyFill="0" applyBorder="0" applyAlignment="0" applyProtection="0"/>
    <xf numFmtId="0" fontId="82" fillId="0" borderId="0" applyNumberFormat="0" applyFill="0" applyBorder="0" applyAlignment="0" applyProtection="0"/>
    <xf numFmtId="0" fontId="7" fillId="0" borderId="0"/>
    <xf numFmtId="0" fontId="13" fillId="2" borderId="0" applyNumberFormat="0" applyBorder="0" applyAlignment="0" applyProtection="0"/>
    <xf numFmtId="166" fontId="7" fillId="0" borderId="0" applyFill="0" applyBorder="0" applyAlignment="0" applyProtection="0"/>
    <xf numFmtId="9" fontId="7" fillId="0" borderId="0" applyFont="0" applyFill="0" applyBorder="0" applyAlignment="0" applyProtection="0"/>
    <xf numFmtId="0" fontId="25" fillId="0" borderId="0"/>
    <xf numFmtId="187" fontId="57" fillId="18" borderId="48" applyNumberFormat="0" applyBorder="0">
      <alignment horizontal="center" vertical="center" wrapText="1"/>
    </xf>
    <xf numFmtId="0" fontId="97" fillId="0" borderId="0"/>
    <xf numFmtId="175" fontId="72" fillId="8" borderId="50" applyNumberFormat="0" applyAlignment="0">
      <alignment horizontal="left"/>
      <protection locked="0"/>
    </xf>
    <xf numFmtId="175" fontId="72" fillId="8" borderId="50" applyNumberFormat="0">
      <alignment horizontal="left"/>
      <protection locked="0"/>
    </xf>
    <xf numFmtId="166" fontId="7" fillId="0" borderId="0" applyFill="0" applyBorder="0" applyAlignment="0" applyProtection="0"/>
    <xf numFmtId="9" fontId="7" fillId="0" borderId="0" applyFill="0" applyBorder="0" applyAlignment="0" applyProtection="0"/>
    <xf numFmtId="9" fontId="7" fillId="0" borderId="0" applyFill="0" applyBorder="0" applyAlignment="0" applyProtection="0"/>
  </cellStyleXfs>
  <cellXfs count="834">
    <xf numFmtId="0" fontId="0" fillId="0" borderId="0" xfId="0"/>
    <xf numFmtId="0" fontId="9" fillId="0" borderId="0" xfId="0" applyFont="1" applyProtection="1">
      <protection locked="0"/>
    </xf>
    <xf numFmtId="0" fontId="9" fillId="0" borderId="0" xfId="0" applyFont="1" applyAlignment="1" applyProtection="1">
      <alignment horizontal="left"/>
      <protection locked="0"/>
    </xf>
    <xf numFmtId="0" fontId="8" fillId="0" borderId="0" xfId="0" applyFont="1" applyProtection="1">
      <protection locked="0"/>
    </xf>
    <xf numFmtId="0" fontId="10" fillId="0" borderId="0" xfId="0" applyFont="1" applyProtection="1">
      <protection locked="0"/>
    </xf>
    <xf numFmtId="9" fontId="11" fillId="8" borderId="2" xfId="2" applyFont="1" applyFill="1" applyBorder="1" applyAlignment="1" applyProtection="1">
      <alignment horizontal="center"/>
      <protection locked="0"/>
    </xf>
    <xf numFmtId="0" fontId="12" fillId="0" borderId="0" xfId="0" applyFont="1" applyProtection="1">
      <protection locked="0"/>
    </xf>
    <xf numFmtId="9" fontId="14" fillId="8" borderId="2" xfId="2" applyFont="1" applyFill="1" applyBorder="1" applyAlignment="1" applyProtection="1">
      <alignment horizontal="center"/>
      <protection locked="0"/>
    </xf>
    <xf numFmtId="0" fontId="16" fillId="0" borderId="0" xfId="6" applyFont="1" applyFill="1" applyProtection="1">
      <protection locked="0"/>
    </xf>
    <xf numFmtId="0" fontId="19" fillId="0" borderId="0" xfId="6" applyFont="1" applyFill="1" applyProtection="1">
      <protection locked="0"/>
    </xf>
    <xf numFmtId="168" fontId="10" fillId="0" borderId="0" xfId="0" applyNumberFormat="1" applyFont="1" applyProtection="1">
      <protection locked="0"/>
    </xf>
    <xf numFmtId="169" fontId="10" fillId="0" borderId="0" xfId="5" applyNumberFormat="1" applyFont="1" applyFill="1" applyProtection="1">
      <protection locked="0"/>
    </xf>
    <xf numFmtId="10" fontId="10" fillId="0" borderId="0" xfId="2" applyNumberFormat="1" applyFont="1" applyFill="1" applyProtection="1">
      <protection locked="0"/>
    </xf>
    <xf numFmtId="169" fontId="10" fillId="0" borderId="0" xfId="0" applyNumberFormat="1" applyFont="1" applyProtection="1">
      <protection locked="0"/>
    </xf>
    <xf numFmtId="0" fontId="19" fillId="0" borderId="0" xfId="6" applyFont="1" applyFill="1" applyAlignment="1" applyProtection="1">
      <alignment vertical="top" wrapText="1"/>
      <protection locked="0"/>
    </xf>
    <xf numFmtId="0" fontId="19" fillId="0" borderId="0" xfId="6" applyFont="1" applyFill="1" applyAlignment="1" applyProtection="1">
      <alignment vertical="top"/>
      <protection locked="0"/>
    </xf>
    <xf numFmtId="166" fontId="10" fillId="0" borderId="0" xfId="5" applyFont="1" applyFill="1" applyProtection="1">
      <protection locked="0"/>
    </xf>
    <xf numFmtId="169" fontId="10" fillId="0" borderId="0" xfId="5" applyNumberFormat="1" applyFont="1" applyFill="1" applyBorder="1" applyProtection="1">
      <protection locked="0"/>
    </xf>
    <xf numFmtId="170" fontId="10" fillId="0" borderId="0" xfId="0" applyNumberFormat="1" applyFont="1" applyProtection="1">
      <protection locked="0"/>
    </xf>
    <xf numFmtId="169" fontId="8" fillId="0" borderId="0" xfId="5" applyNumberFormat="1" applyFont="1" applyFill="1" applyProtection="1">
      <protection locked="0"/>
    </xf>
    <xf numFmtId="170" fontId="8" fillId="0" borderId="0" xfId="0" applyNumberFormat="1" applyFont="1" applyProtection="1">
      <protection locked="0"/>
    </xf>
    <xf numFmtId="9" fontId="10" fillId="0" borderId="0" xfId="2" applyFont="1" applyFill="1" applyProtection="1">
      <protection locked="0"/>
    </xf>
    <xf numFmtId="164" fontId="10" fillId="0" borderId="0" xfId="0" applyNumberFormat="1" applyFont="1" applyProtection="1">
      <protection locked="0"/>
    </xf>
    <xf numFmtId="10" fontId="8" fillId="0" borderId="0" xfId="0" applyNumberFormat="1" applyFont="1" applyProtection="1">
      <protection locked="0"/>
    </xf>
    <xf numFmtId="43" fontId="10" fillId="0" borderId="0" xfId="1" applyFont="1" applyFill="1" applyProtection="1">
      <protection locked="0"/>
    </xf>
    <xf numFmtId="165" fontId="8" fillId="0" borderId="0" xfId="0" applyNumberFormat="1" applyFont="1" applyProtection="1">
      <protection locked="0"/>
    </xf>
    <xf numFmtId="171" fontId="10" fillId="0" borderId="0" xfId="2" applyNumberFormat="1" applyFont="1" applyFill="1" applyProtection="1">
      <protection locked="0"/>
    </xf>
    <xf numFmtId="169" fontId="10" fillId="0" borderId="0" xfId="5" applyNumberFormat="1" applyFont="1" applyFill="1" applyProtection="1"/>
    <xf numFmtId="172" fontId="22" fillId="0" borderId="0" xfId="8" applyNumberFormat="1" applyFont="1" applyFill="1" applyBorder="1" applyProtection="1"/>
    <xf numFmtId="169" fontId="8" fillId="0" borderId="0" xfId="5" applyNumberFormat="1" applyFont="1" applyFill="1" applyProtection="1"/>
    <xf numFmtId="9" fontId="10" fillId="0" borderId="0" xfId="2" applyFont="1" applyFill="1" applyProtection="1"/>
    <xf numFmtId="166" fontId="10" fillId="0" borderId="0" xfId="5" applyFont="1" applyFill="1" applyProtection="1"/>
    <xf numFmtId="10" fontId="24" fillId="7" borderId="1" xfId="2" applyNumberFormat="1" applyFont="1" applyFill="1" applyBorder="1" applyProtection="1"/>
    <xf numFmtId="0" fontId="12" fillId="0" borderId="0" xfId="5" applyNumberFormat="1" applyFont="1" applyFill="1" applyBorder="1" applyProtection="1">
      <protection locked="0"/>
    </xf>
    <xf numFmtId="0" fontId="12" fillId="0" borderId="4" xfId="5" applyNumberFormat="1" applyFont="1" applyFill="1" applyBorder="1" applyProtection="1"/>
    <xf numFmtId="0" fontId="12" fillId="0" borderId="6" xfId="5" applyNumberFormat="1" applyFont="1" applyFill="1" applyBorder="1" applyProtection="1"/>
    <xf numFmtId="175" fontId="14" fillId="8" borderId="7" xfId="1" applyNumberFormat="1" applyFont="1" applyFill="1" applyBorder="1" applyProtection="1">
      <protection locked="0"/>
    </xf>
    <xf numFmtId="0" fontId="29" fillId="0" borderId="0" xfId="10" applyFont="1" applyAlignment="1" applyProtection="1">
      <alignment vertical="center"/>
    </xf>
    <xf numFmtId="0" fontId="30" fillId="0" borderId="0" xfId="10" applyFont="1" applyAlignment="1" applyProtection="1">
      <alignment vertical="center"/>
    </xf>
    <xf numFmtId="0" fontId="32" fillId="0" borderId="0" xfId="11" applyFont="1" applyAlignment="1">
      <alignment vertical="center" wrapText="1"/>
    </xf>
    <xf numFmtId="0" fontId="28" fillId="0" borderId="0" xfId="10" applyAlignment="1" applyProtection="1">
      <alignment vertical="center"/>
    </xf>
    <xf numFmtId="0" fontId="29" fillId="0" borderId="0" xfId="10" applyFont="1" applyProtection="1"/>
    <xf numFmtId="0" fontId="33" fillId="0" borderId="0" xfId="10" applyFont="1" applyAlignment="1" applyProtection="1">
      <alignment vertical="center"/>
    </xf>
    <xf numFmtId="176" fontId="0" fillId="0" borderId="16" xfId="12" applyNumberFormat="1" applyFont="1">
      <alignment vertical="center"/>
    </xf>
    <xf numFmtId="176" fontId="39" fillId="0" borderId="0" xfId="14" applyAlignment="1">
      <alignment vertical="center" wrapText="1"/>
    </xf>
    <xf numFmtId="0" fontId="38" fillId="0" borderId="0" xfId="10" applyFont="1" applyAlignment="1" applyProtection="1">
      <alignment vertical="center"/>
    </xf>
    <xf numFmtId="177" fontId="41" fillId="0" borderId="0" xfId="15" applyFont="1">
      <alignment vertical="center"/>
    </xf>
    <xf numFmtId="0" fontId="44" fillId="0" borderId="0" xfId="10" applyFont="1" applyAlignment="1" applyProtection="1">
      <alignment vertical="center"/>
    </xf>
    <xf numFmtId="176" fontId="45" fillId="0" borderId="0" xfId="17" applyNumberFormat="1" applyAlignment="1">
      <alignment vertical="center" wrapText="1"/>
    </xf>
    <xf numFmtId="0" fontId="29" fillId="0" borderId="19" xfId="10" applyFont="1" applyBorder="1" applyAlignment="1" applyProtection="1">
      <alignment vertical="center"/>
    </xf>
    <xf numFmtId="179" fontId="29" fillId="0" borderId="19" xfId="18" applyFont="1" applyFill="1" applyBorder="1" applyAlignment="1" applyProtection="1">
      <alignment vertical="center"/>
    </xf>
    <xf numFmtId="179" fontId="29" fillId="0" borderId="20" xfId="18" applyFont="1" applyFill="1" applyBorder="1" applyAlignment="1" applyProtection="1">
      <alignment vertical="center"/>
    </xf>
    <xf numFmtId="0" fontId="31" fillId="0" borderId="0" xfId="11">
      <alignment vertical="center"/>
    </xf>
    <xf numFmtId="177" fontId="40" fillId="0" borderId="0" xfId="15">
      <alignment vertical="center"/>
    </xf>
    <xf numFmtId="176" fontId="49" fillId="0" borderId="0" xfId="21">
      <alignment vertical="center"/>
    </xf>
    <xf numFmtId="49" fontId="50" fillId="11" borderId="22" xfId="22">
      <alignment vertical="center"/>
      <protection locked="0"/>
    </xf>
    <xf numFmtId="0" fontId="28" fillId="0" borderId="0" xfId="10" applyProtection="1"/>
    <xf numFmtId="0" fontId="29" fillId="0" borderId="0" xfId="10" applyFont="1" applyProtection="1">
      <protection locked="0"/>
    </xf>
    <xf numFmtId="0" fontId="51" fillId="0" borderId="0" xfId="10" applyFont="1" applyAlignment="1" applyProtection="1">
      <alignment vertical="center" wrapText="1"/>
    </xf>
    <xf numFmtId="0" fontId="29" fillId="0" borderId="0" xfId="10" applyFont="1" applyAlignment="1" applyProtection="1">
      <alignment vertical="center" wrapText="1"/>
    </xf>
    <xf numFmtId="177" fontId="41" fillId="0" borderId="0" xfId="15" applyFont="1" applyAlignment="1">
      <alignment horizontal="left" vertical="center"/>
    </xf>
    <xf numFmtId="0" fontId="30" fillId="10" borderId="0" xfId="10" applyFont="1" applyFill="1" applyAlignment="1" applyProtection="1">
      <alignment vertical="center"/>
    </xf>
    <xf numFmtId="0" fontId="29" fillId="10" borderId="0" xfId="10" applyFont="1" applyFill="1" applyAlignment="1" applyProtection="1">
      <alignment vertical="center"/>
    </xf>
    <xf numFmtId="180" fontId="37" fillId="0" borderId="18" xfId="24" applyNumberFormat="1" applyFont="1" applyFill="1" applyProtection="1">
      <alignment vertical="center"/>
    </xf>
    <xf numFmtId="176" fontId="50" fillId="13" borderId="22" xfId="25" applyNumberFormat="1" applyFill="1" applyAlignment="1">
      <alignment vertical="center"/>
      <protection locked="0"/>
    </xf>
    <xf numFmtId="0" fontId="29" fillId="0" borderId="20" xfId="10" applyFont="1" applyBorder="1" applyAlignment="1" applyProtection="1">
      <alignment vertical="center"/>
    </xf>
    <xf numFmtId="178" fontId="37" fillId="0" borderId="18" xfId="26" applyFont="1" applyFill="1" applyBorder="1" applyAlignment="1" applyProtection="1">
      <alignment vertical="center"/>
    </xf>
    <xf numFmtId="0" fontId="48" fillId="0" borderId="31" xfId="10" applyFont="1" applyBorder="1" applyAlignment="1" applyProtection="1">
      <alignment vertical="center"/>
    </xf>
    <xf numFmtId="0" fontId="29" fillId="0" borderId="32" xfId="10" applyFont="1" applyBorder="1" applyAlignment="1" applyProtection="1">
      <alignment vertical="center"/>
    </xf>
    <xf numFmtId="179" fontId="29" fillId="0" borderId="32" xfId="18" applyFont="1" applyFill="1" applyBorder="1" applyAlignment="1" applyProtection="1">
      <alignment vertical="center"/>
    </xf>
    <xf numFmtId="179" fontId="29" fillId="0" borderId="33" xfId="18" applyFont="1" applyFill="1" applyBorder="1" applyAlignment="1" applyProtection="1">
      <alignment vertical="center"/>
    </xf>
    <xf numFmtId="0" fontId="20" fillId="6" borderId="2" xfId="4" applyFont="1" applyFill="1" applyBorder="1">
      <protection locked="0"/>
    </xf>
    <xf numFmtId="43" fontId="20" fillId="6" borderId="2" xfId="1" applyFont="1" applyFill="1" applyBorder="1" applyProtection="1">
      <protection locked="0"/>
    </xf>
    <xf numFmtId="0" fontId="38" fillId="0" borderId="34" xfId="10" applyFont="1" applyBorder="1" applyAlignment="1" applyProtection="1">
      <alignment vertical="center"/>
    </xf>
    <xf numFmtId="179" fontId="29" fillId="0" borderId="35" xfId="18" applyFont="1" applyFill="1" applyBorder="1" applyAlignment="1" applyProtection="1">
      <alignment vertical="center"/>
    </xf>
    <xf numFmtId="171" fontId="20" fillId="6" borderId="0" xfId="1" applyNumberFormat="1" applyFont="1" applyFill="1" applyBorder="1" applyProtection="1">
      <protection locked="0"/>
    </xf>
    <xf numFmtId="2" fontId="12" fillId="15" borderId="0" xfId="0" applyNumberFormat="1" applyFont="1" applyFill="1" applyProtection="1">
      <protection locked="0"/>
    </xf>
    <xf numFmtId="0" fontId="61" fillId="0" borderId="0" xfId="0" applyFont="1" applyProtection="1">
      <protection locked="0"/>
    </xf>
    <xf numFmtId="0" fontId="59" fillId="0" borderId="0" xfId="0" applyFont="1" applyProtection="1">
      <protection locked="0"/>
    </xf>
    <xf numFmtId="9" fontId="62" fillId="8" borderId="2" xfId="2" applyFont="1" applyFill="1" applyBorder="1" applyAlignment="1" applyProtection="1">
      <alignment horizontal="center"/>
      <protection locked="0"/>
    </xf>
    <xf numFmtId="9" fontId="63" fillId="8" borderId="2" xfId="2" applyFont="1" applyFill="1" applyBorder="1" applyAlignment="1" applyProtection="1">
      <alignment horizontal="center"/>
      <protection locked="0"/>
    </xf>
    <xf numFmtId="0" fontId="59" fillId="0" borderId="0" xfId="0" applyFont="1" applyAlignment="1" applyProtection="1">
      <alignment horizontal="left"/>
      <protection locked="0"/>
    </xf>
    <xf numFmtId="0" fontId="16" fillId="0" borderId="0" xfId="6" applyFont="1" applyFill="1" applyAlignment="1" applyProtection="1">
      <alignment vertical="center"/>
      <protection locked="0"/>
    </xf>
    <xf numFmtId="0" fontId="19" fillId="0" borderId="0" xfId="6" applyFont="1" applyFill="1" applyAlignment="1" applyProtection="1">
      <alignment horizontal="left" vertical="top" wrapText="1"/>
      <protection locked="0"/>
    </xf>
    <xf numFmtId="0" fontId="11" fillId="8" borderId="2" xfId="2" applyNumberFormat="1" applyFont="1" applyFill="1" applyBorder="1" applyAlignment="1" applyProtection="1">
      <alignment horizontal="left"/>
      <protection locked="0"/>
    </xf>
    <xf numFmtId="9" fontId="10" fillId="0" borderId="0" xfId="0" applyNumberFormat="1" applyFont="1" applyProtection="1">
      <protection locked="0"/>
    </xf>
    <xf numFmtId="183" fontId="7" fillId="21" borderId="37" xfId="28" applyNumberFormat="1" applyFont="1" applyFill="1" applyBorder="1" applyAlignment="1" applyProtection="1">
      <alignment horizontal="left"/>
      <protection locked="0"/>
    </xf>
    <xf numFmtId="15" fontId="10" fillId="0" borderId="5" xfId="4" applyNumberFormat="1" applyFont="1" applyFill="1" applyBorder="1" applyProtection="1"/>
    <xf numFmtId="0" fontId="10" fillId="0" borderId="5" xfId="4" applyNumberFormat="1" applyFont="1" applyFill="1" applyBorder="1" applyProtection="1"/>
    <xf numFmtId="185" fontId="8" fillId="0" borderId="0" xfId="1" applyNumberFormat="1" applyFont="1" applyFill="1" applyBorder="1" applyAlignment="1" applyProtection="1">
      <alignment horizontal="center"/>
    </xf>
    <xf numFmtId="0" fontId="30" fillId="0" borderId="0" xfId="10" applyFont="1" applyAlignment="1" applyProtection="1">
      <alignment vertical="center"/>
      <protection locked="0"/>
    </xf>
    <xf numFmtId="0" fontId="64" fillId="0" borderId="0" xfId="11" applyFont="1" applyAlignment="1" applyProtection="1">
      <alignment vertical="center" wrapText="1"/>
      <protection locked="0"/>
    </xf>
    <xf numFmtId="0" fontId="37" fillId="0" borderId="0" xfId="0" applyFont="1" applyProtection="1">
      <protection locked="0"/>
    </xf>
    <xf numFmtId="0" fontId="29" fillId="0" borderId="0" xfId="10" applyFont="1" applyAlignment="1" applyProtection="1">
      <alignment vertical="center"/>
      <protection locked="0"/>
    </xf>
    <xf numFmtId="176" fontId="37" fillId="0" borderId="16" xfId="12" applyNumberFormat="1" applyFont="1" applyProtection="1">
      <alignment vertical="center"/>
      <protection locked="0"/>
    </xf>
    <xf numFmtId="0" fontId="33" fillId="0" borderId="0" xfId="10" applyFont="1" applyAlignment="1" applyProtection="1">
      <alignment vertical="center"/>
      <protection locked="0"/>
    </xf>
    <xf numFmtId="176" fontId="37" fillId="0" borderId="16" xfId="12" applyNumberFormat="1" applyFont="1" applyAlignment="1" applyProtection="1">
      <alignment vertical="center"/>
      <protection locked="0"/>
    </xf>
    <xf numFmtId="0" fontId="67" fillId="0" borderId="0" xfId="10" applyFont="1" applyAlignment="1" applyProtection="1">
      <alignment vertical="center"/>
      <protection locked="0"/>
    </xf>
    <xf numFmtId="0" fontId="38" fillId="0" borderId="26" xfId="10" applyFont="1" applyBorder="1" applyAlignment="1" applyProtection="1">
      <alignment vertical="center"/>
      <protection locked="0"/>
    </xf>
    <xf numFmtId="0" fontId="66" fillId="0" borderId="27" xfId="10" applyFont="1" applyBorder="1" applyAlignment="1" applyProtection="1">
      <alignment vertical="center"/>
      <protection locked="0"/>
    </xf>
    <xf numFmtId="0" fontId="29" fillId="0" borderId="27" xfId="10" applyFont="1" applyBorder="1" applyAlignment="1" applyProtection="1">
      <alignment vertical="center"/>
      <protection locked="0"/>
    </xf>
    <xf numFmtId="0" fontId="38" fillId="0" borderId="25" xfId="10" applyFont="1" applyBorder="1" applyAlignment="1" applyProtection="1">
      <alignment vertical="center" wrapText="1"/>
      <protection locked="0"/>
    </xf>
    <xf numFmtId="0" fontId="66" fillId="0" borderId="28" xfId="10" applyFont="1" applyBorder="1" applyAlignment="1" applyProtection="1">
      <alignment vertical="center"/>
      <protection locked="0"/>
    </xf>
    <xf numFmtId="0" fontId="0" fillId="0" borderId="0" xfId="0" applyAlignment="1" applyProtection="1">
      <alignment vertical="center"/>
      <protection locked="0"/>
    </xf>
    <xf numFmtId="0" fontId="29" fillId="0" borderId="29" xfId="10" applyFont="1" applyBorder="1" applyAlignment="1" applyProtection="1">
      <alignment vertical="center"/>
      <protection locked="0"/>
    </xf>
    <xf numFmtId="0" fontId="66" fillId="0" borderId="27" xfId="10" applyFont="1" applyBorder="1" applyAlignment="1" applyProtection="1">
      <alignment vertical="center" wrapText="1"/>
      <protection locked="0"/>
    </xf>
    <xf numFmtId="0" fontId="0" fillId="0" borderId="0" xfId="0" applyProtection="1">
      <protection locked="0"/>
    </xf>
    <xf numFmtId="0" fontId="66" fillId="0" borderId="0" xfId="10" applyFont="1" applyAlignment="1" applyProtection="1">
      <alignment vertical="center"/>
      <protection locked="0"/>
    </xf>
    <xf numFmtId="0" fontId="0" fillId="22" borderId="0" xfId="0" applyFill="1" applyProtection="1">
      <protection locked="0"/>
    </xf>
    <xf numFmtId="0" fontId="12" fillId="15" borderId="0" xfId="0" applyFont="1" applyFill="1" applyProtection="1">
      <protection locked="0"/>
    </xf>
    <xf numFmtId="10" fontId="10" fillId="0" borderId="0" xfId="2" applyNumberFormat="1" applyFont="1" applyFill="1" applyProtection="1"/>
    <xf numFmtId="170" fontId="12" fillId="0" borderId="0" xfId="0" applyNumberFormat="1" applyFont="1" applyProtection="1">
      <protection locked="0"/>
    </xf>
    <xf numFmtId="170" fontId="16" fillId="0" borderId="0" xfId="6" applyNumberFormat="1" applyFont="1" applyFill="1" applyProtection="1">
      <protection locked="0"/>
    </xf>
    <xf numFmtId="169" fontId="10" fillId="0" borderId="0" xfId="4" applyNumberFormat="1" applyFont="1" applyFill="1" applyBorder="1" applyProtection="1"/>
    <xf numFmtId="169" fontId="10" fillId="0" borderId="0" xfId="5" applyNumberFormat="1" applyFont="1" applyFill="1" applyBorder="1" applyProtection="1"/>
    <xf numFmtId="0" fontId="25" fillId="0" borderId="0" xfId="0" applyFont="1"/>
    <xf numFmtId="0" fontId="68" fillId="0" borderId="0" xfId="0" applyFont="1"/>
    <xf numFmtId="0" fontId="72" fillId="24" borderId="0" xfId="0" applyFont="1" applyFill="1" applyAlignment="1">
      <alignment horizontal="left"/>
    </xf>
    <xf numFmtId="0" fontId="7" fillId="0" borderId="0" xfId="0" applyFont="1"/>
    <xf numFmtId="0" fontId="14" fillId="6" borderId="0" xfId="4" applyFont="1" applyFill="1" applyBorder="1">
      <protection locked="0"/>
    </xf>
    <xf numFmtId="43" fontId="14" fillId="6" borderId="2" xfId="1" applyFont="1" applyFill="1" applyBorder="1" applyProtection="1">
      <protection locked="0"/>
    </xf>
    <xf numFmtId="0" fontId="14" fillId="6" borderId="2" xfId="4" applyFont="1" applyFill="1" applyBorder="1">
      <protection locked="0"/>
    </xf>
    <xf numFmtId="15" fontId="14" fillId="8" borderId="5" xfId="4" applyNumberFormat="1" applyFont="1" applyFill="1" applyBorder="1">
      <protection locked="0"/>
    </xf>
    <xf numFmtId="169" fontId="20" fillId="6" borderId="0" xfId="8" applyNumberFormat="1" applyFont="1" applyFill="1" applyBorder="1">
      <protection locked="0"/>
    </xf>
    <xf numFmtId="169" fontId="20" fillId="6" borderId="0" xfId="4" applyNumberFormat="1" applyFont="1" applyFill="1" applyBorder="1">
      <protection locked="0"/>
    </xf>
    <xf numFmtId="0" fontId="21" fillId="0" borderId="0" xfId="0" applyFont="1" applyAlignment="1" applyProtection="1">
      <alignment vertical="center"/>
      <protection locked="0"/>
    </xf>
    <xf numFmtId="9" fontId="20" fillId="6" borderId="0" xfId="4" applyNumberFormat="1" applyFont="1" applyFill="1" applyBorder="1">
      <protection locked="0"/>
    </xf>
    <xf numFmtId="15" fontId="8" fillId="0" borderId="6" xfId="0" applyNumberFormat="1" applyFont="1" applyBorder="1"/>
    <xf numFmtId="15" fontId="8" fillId="0" borderId="4" xfId="0" applyNumberFormat="1" applyFont="1" applyBorder="1"/>
    <xf numFmtId="167" fontId="8" fillId="0" borderId="4" xfId="0" applyNumberFormat="1" applyFont="1" applyBorder="1"/>
    <xf numFmtId="0" fontId="58" fillId="20" borderId="0" xfId="31" applyFont="1" applyFill="1"/>
    <xf numFmtId="167" fontId="8" fillId="0" borderId="3" xfId="0" applyNumberFormat="1" applyFont="1" applyBorder="1"/>
    <xf numFmtId="174" fontId="10" fillId="0" borderId="0" xfId="0" applyNumberFormat="1" applyFont="1"/>
    <xf numFmtId="164" fontId="10" fillId="0" borderId="0" xfId="0" applyNumberFormat="1" applyFont="1"/>
    <xf numFmtId="0" fontId="10" fillId="0" borderId="0" xfId="0" applyFont="1"/>
    <xf numFmtId="169" fontId="10" fillId="0" borderId="0" xfId="0" applyNumberFormat="1" applyFont="1"/>
    <xf numFmtId="43" fontId="10" fillId="0" borderId="0" xfId="0" applyNumberFormat="1" applyFont="1"/>
    <xf numFmtId="184" fontId="10" fillId="0" borderId="0" xfId="0" applyNumberFormat="1" applyFont="1"/>
    <xf numFmtId="2" fontId="10" fillId="0" borderId="0" xfId="0" applyNumberFormat="1" applyFont="1"/>
    <xf numFmtId="170" fontId="10" fillId="0" borderId="0" xfId="0" applyNumberFormat="1" applyFont="1"/>
    <xf numFmtId="0" fontId="16" fillId="0" borderId="0" xfId="6" applyFont="1" applyFill="1"/>
    <xf numFmtId="0" fontId="8" fillId="0" borderId="0" xfId="0" applyFont="1"/>
    <xf numFmtId="0" fontId="19" fillId="0" borderId="0" xfId="6" applyFont="1" applyFill="1" applyAlignment="1">
      <alignment vertical="top" wrapText="1"/>
    </xf>
    <xf numFmtId="0" fontId="9" fillId="0" borderId="0" xfId="0" applyFont="1"/>
    <xf numFmtId="0" fontId="21" fillId="0" borderId="0" xfId="0" applyFont="1" applyAlignment="1">
      <alignment vertical="center"/>
    </xf>
    <xf numFmtId="0" fontId="16" fillId="0" borderId="0" xfId="6" applyFont="1" applyFill="1" applyAlignment="1">
      <alignment vertical="center"/>
    </xf>
    <xf numFmtId="0" fontId="5" fillId="6" borderId="2" xfId="4" applyFont="1" applyFill="1" applyBorder="1">
      <protection locked="0"/>
    </xf>
    <xf numFmtId="176" fontId="37" fillId="0" borderId="16" xfId="12" applyNumberFormat="1" applyFont="1">
      <alignment vertical="center"/>
    </xf>
    <xf numFmtId="0" fontId="38" fillId="0" borderId="17" xfId="10" applyFont="1" applyBorder="1" applyAlignment="1" applyProtection="1">
      <alignment vertical="center"/>
    </xf>
    <xf numFmtId="0" fontId="29" fillId="0" borderId="17" xfId="10" applyFont="1" applyBorder="1" applyAlignment="1" applyProtection="1">
      <alignment vertical="center"/>
    </xf>
    <xf numFmtId="176" fontId="37" fillId="0" borderId="0" xfId="12" applyNumberFormat="1" applyFont="1" applyBorder="1">
      <alignment vertical="center"/>
    </xf>
    <xf numFmtId="0" fontId="38" fillId="0" borderId="0" xfId="10" applyFont="1" applyAlignment="1" applyProtection="1">
      <alignment vertical="center" wrapText="1"/>
    </xf>
    <xf numFmtId="176" fontId="37" fillId="0" borderId="0" xfId="12" applyNumberFormat="1" applyFont="1" applyBorder="1" applyAlignment="1">
      <alignment vertical="center"/>
    </xf>
    <xf numFmtId="0" fontId="5" fillId="6" borderId="2" xfId="4" applyFont="1" applyFill="1" applyBorder="1" applyAlignment="1">
      <alignment vertical="center"/>
      <protection locked="0"/>
    </xf>
    <xf numFmtId="180" fontId="37" fillId="5" borderId="18" xfId="24" applyNumberFormat="1" applyFont="1">
      <alignment vertical="center"/>
      <protection locked="0"/>
    </xf>
    <xf numFmtId="0" fontId="29" fillId="0" borderId="26" xfId="10" applyFont="1" applyBorder="1" applyAlignment="1" applyProtection="1">
      <alignment vertical="center"/>
    </xf>
    <xf numFmtId="0" fontId="29" fillId="0" borderId="26" xfId="10" applyFont="1" applyBorder="1" applyAlignment="1" applyProtection="1">
      <alignment vertical="center" wrapText="1"/>
    </xf>
    <xf numFmtId="0" fontId="0" fillId="0" borderId="0" xfId="0" applyAlignment="1">
      <alignment vertical="center"/>
    </xf>
    <xf numFmtId="0" fontId="38" fillId="0" borderId="26" xfId="10" applyFont="1" applyBorder="1" applyAlignment="1" applyProtection="1">
      <alignment vertical="center"/>
    </xf>
    <xf numFmtId="0" fontId="73" fillId="0" borderId="0" xfId="0" applyFont="1"/>
    <xf numFmtId="176" fontId="39" fillId="0" borderId="0" xfId="14">
      <alignment vertical="center"/>
    </xf>
    <xf numFmtId="190" fontId="10" fillId="0" borderId="5" xfId="4" applyNumberFormat="1" applyFont="1" applyFill="1" applyBorder="1" applyProtection="1"/>
    <xf numFmtId="0" fontId="77" fillId="26" borderId="0" xfId="0" applyFont="1" applyFill="1" applyAlignment="1" applyProtection="1">
      <alignment horizontal="center"/>
      <protection locked="0"/>
    </xf>
    <xf numFmtId="0" fontId="13" fillId="26" borderId="5" xfId="3" applyFill="1" applyBorder="1" applyAlignment="1" applyProtection="1">
      <alignment horizontal="center"/>
      <protection locked="0"/>
    </xf>
    <xf numFmtId="0" fontId="18" fillId="26" borderId="5" xfId="3" applyFont="1" applyFill="1" applyBorder="1" applyAlignment="1" applyProtection="1">
      <alignment horizontal="center"/>
      <protection locked="0"/>
    </xf>
    <xf numFmtId="0" fontId="18" fillId="26" borderId="0" xfId="7" applyFont="1" applyFill="1" applyProtection="1">
      <alignment vertical="center"/>
      <protection locked="0"/>
    </xf>
    <xf numFmtId="187" fontId="57" fillId="26" borderId="44" xfId="32" applyFill="1" applyBorder="1" applyProtection="1">
      <alignment horizontal="center" vertical="center" wrapText="1"/>
      <protection locked="0"/>
    </xf>
    <xf numFmtId="0" fontId="57" fillId="26" borderId="42" xfId="30" applyNumberFormat="1" applyFill="1" applyProtection="1">
      <alignment horizontal="center" vertical="center" wrapText="1"/>
      <protection locked="0"/>
    </xf>
    <xf numFmtId="0" fontId="18" fillId="26" borderId="0" xfId="7" applyFont="1" applyFill="1">
      <alignment vertical="center"/>
    </xf>
    <xf numFmtId="0" fontId="79" fillId="0" borderId="0" xfId="6" applyFont="1" applyFill="1" applyProtection="1">
      <protection locked="0"/>
    </xf>
    <xf numFmtId="187" fontId="78" fillId="26" borderId="44" xfId="32" applyFont="1" applyFill="1" applyBorder="1" applyProtection="1">
      <alignment horizontal="center" vertical="center" wrapText="1"/>
      <protection locked="0"/>
    </xf>
    <xf numFmtId="0" fontId="60" fillId="27" borderId="23" xfId="10" applyFont="1" applyFill="1" applyBorder="1" applyAlignment="1" applyProtection="1">
      <alignment vertical="center"/>
      <protection locked="0"/>
    </xf>
    <xf numFmtId="0" fontId="60" fillId="27" borderId="24" xfId="10" applyFont="1" applyFill="1" applyBorder="1" applyAlignment="1" applyProtection="1">
      <alignment vertical="center"/>
      <protection locked="0"/>
    </xf>
    <xf numFmtId="0" fontId="60" fillId="27" borderId="25" xfId="10" applyFont="1" applyFill="1" applyBorder="1" applyAlignment="1" applyProtection="1">
      <alignment vertical="center"/>
      <protection locked="0"/>
    </xf>
    <xf numFmtId="0" fontId="60" fillId="27" borderId="23" xfId="10" applyFont="1" applyFill="1" applyBorder="1" applyAlignment="1" applyProtection="1">
      <alignment vertical="center"/>
    </xf>
    <xf numFmtId="0" fontId="60" fillId="27" borderId="30" xfId="10" applyFont="1" applyFill="1" applyBorder="1" applyAlignment="1" applyProtection="1">
      <alignment vertical="center"/>
      <protection locked="0"/>
    </xf>
    <xf numFmtId="0" fontId="80" fillId="27" borderId="24" xfId="10" applyFont="1" applyFill="1" applyBorder="1" applyAlignment="1" applyProtection="1">
      <alignment vertical="center"/>
      <protection locked="0"/>
    </xf>
    <xf numFmtId="0" fontId="36" fillId="26" borderId="16" xfId="13" applyFont="1" applyFill="1" applyBorder="1">
      <alignment vertical="center"/>
    </xf>
    <xf numFmtId="0" fontId="47" fillId="26" borderId="16" xfId="13" applyFont="1" applyFill="1" applyBorder="1">
      <alignment vertical="center"/>
    </xf>
    <xf numFmtId="0" fontId="47" fillId="26" borderId="16" xfId="13" applyFont="1" applyFill="1" applyBorder="1" applyAlignment="1">
      <alignment horizontal="center" vertical="center"/>
    </xf>
    <xf numFmtId="0" fontId="47" fillId="26" borderId="16" xfId="13" applyFont="1" applyFill="1" applyBorder="1" applyAlignment="1">
      <alignment vertical="center" wrapText="1"/>
    </xf>
    <xf numFmtId="0" fontId="36" fillId="26" borderId="0" xfId="13" applyFont="1" applyFill="1" applyBorder="1">
      <alignment vertical="center"/>
    </xf>
    <xf numFmtId="0" fontId="57" fillId="26" borderId="42" xfId="30" applyNumberFormat="1" applyFill="1">
      <alignment horizontal="center" vertical="center" wrapText="1"/>
    </xf>
    <xf numFmtId="0" fontId="70" fillId="26" borderId="0" xfId="0" applyFont="1" applyFill="1" applyAlignment="1">
      <alignment horizontal="center"/>
    </xf>
    <xf numFmtId="0" fontId="70" fillId="26" borderId="0" xfId="0" applyFont="1" applyFill="1" applyAlignment="1">
      <alignment horizontal="center" wrapText="1"/>
    </xf>
    <xf numFmtId="0" fontId="58" fillId="20" borderId="0" xfId="31" quotePrefix="1" applyFont="1" applyFill="1"/>
    <xf numFmtId="177" fontId="74" fillId="0" borderId="0" xfId="35" applyFont="1">
      <alignment horizontal="right" vertical="center"/>
    </xf>
    <xf numFmtId="170" fontId="8" fillId="0" borderId="0" xfId="5" applyNumberFormat="1" applyFont="1" applyFill="1" applyBorder="1" applyAlignment="1" applyProtection="1">
      <alignment vertical="center"/>
      <protection locked="0"/>
    </xf>
    <xf numFmtId="191" fontId="81" fillId="25" borderId="0" xfId="0" applyNumberFormat="1" applyFont="1" applyFill="1" applyAlignment="1">
      <alignment horizontal="center"/>
    </xf>
    <xf numFmtId="0" fontId="77" fillId="26" borderId="0" xfId="0" applyFont="1" applyFill="1" applyAlignment="1">
      <alignment horizontal="center"/>
    </xf>
    <xf numFmtId="0" fontId="52" fillId="23" borderId="0" xfId="0" applyFont="1" applyFill="1" applyProtection="1">
      <protection locked="0" hidden="1"/>
    </xf>
    <xf numFmtId="0" fontId="52" fillId="28" borderId="0" xfId="0" applyFont="1" applyFill="1" applyProtection="1">
      <protection locked="0" hidden="1"/>
    </xf>
    <xf numFmtId="0" fontId="13" fillId="26" borderId="5" xfId="41" applyFill="1" applyBorder="1" applyAlignment="1" applyProtection="1">
      <alignment horizontal="center"/>
      <protection locked="0"/>
    </xf>
    <xf numFmtId="0" fontId="10" fillId="0" borderId="0" xfId="40" applyFont="1"/>
    <xf numFmtId="0" fontId="83" fillId="0" borderId="0" xfId="17" applyFont="1" applyFill="1" applyAlignment="1"/>
    <xf numFmtId="170" fontId="8" fillId="15" borderId="0" xfId="42" applyNumberFormat="1" applyFont="1" applyFill="1" applyBorder="1" applyAlignment="1" applyProtection="1">
      <alignment vertical="center"/>
      <protection locked="0"/>
    </xf>
    <xf numFmtId="43" fontId="18" fillId="28" borderId="0" xfId="1" applyFont="1" applyFill="1" applyBorder="1" applyProtection="1">
      <protection hidden="1"/>
    </xf>
    <xf numFmtId="170" fontId="18" fillId="28" borderId="0" xfId="5" applyNumberFormat="1" applyFont="1" applyFill="1" applyBorder="1" applyAlignment="1" applyProtection="1">
      <alignment vertical="center"/>
      <protection hidden="1"/>
    </xf>
    <xf numFmtId="43" fontId="18" fillId="28" borderId="0" xfId="1" applyFont="1" applyFill="1" applyBorder="1" applyProtection="1">
      <protection locked="0" hidden="1"/>
    </xf>
    <xf numFmtId="0" fontId="84" fillId="0" borderId="0" xfId="0" applyFont="1" applyProtection="1">
      <protection locked="0"/>
    </xf>
    <xf numFmtId="0" fontId="85" fillId="0" borderId="0" xfId="0" applyFont="1" applyProtection="1">
      <protection locked="0"/>
    </xf>
    <xf numFmtId="0" fontId="86" fillId="0" borderId="0" xfId="0" applyFont="1" applyProtection="1">
      <protection locked="0"/>
    </xf>
    <xf numFmtId="0" fontId="87" fillId="0" borderId="0" xfId="0" applyFont="1" applyProtection="1">
      <protection locked="0"/>
    </xf>
    <xf numFmtId="0" fontId="6" fillId="0" borderId="0" xfId="6" applyFill="1"/>
    <xf numFmtId="0" fontId="88" fillId="0" borderId="0" xfId="0" applyFont="1" applyProtection="1">
      <protection locked="0"/>
    </xf>
    <xf numFmtId="0" fontId="89" fillId="26" borderId="0" xfId="7" applyFont="1" applyFill="1" applyProtection="1">
      <alignment vertical="center"/>
      <protection locked="0"/>
    </xf>
    <xf numFmtId="0" fontId="26" fillId="26" borderId="0" xfId="7" applyFont="1" applyFill="1" applyProtection="1">
      <alignment vertical="center"/>
      <protection locked="0"/>
    </xf>
    <xf numFmtId="0" fontId="25" fillId="0" borderId="0" xfId="40" applyFont="1"/>
    <xf numFmtId="0" fontId="90" fillId="0" borderId="0" xfId="44" applyFont="1" applyAlignment="1">
      <alignment horizontal="center" vertical="center"/>
    </xf>
    <xf numFmtId="0" fontId="91" fillId="0" borderId="0" xfId="44" applyFont="1"/>
    <xf numFmtId="0" fontId="73" fillId="0" borderId="0" xfId="44" applyFont="1" applyAlignment="1">
      <alignment vertical="center"/>
    </xf>
    <xf numFmtId="9" fontId="92" fillId="0" borderId="0" xfId="44" applyNumberFormat="1" applyFont="1" applyAlignment="1">
      <alignment horizontal="center" vertical="center"/>
    </xf>
    <xf numFmtId="0" fontId="93" fillId="0" borderId="0" xfId="44" applyFont="1" applyAlignment="1">
      <alignment horizontal="center" vertical="center"/>
    </xf>
    <xf numFmtId="0" fontId="92" fillId="0" borderId="0" xfId="44" applyFont="1" applyAlignment="1">
      <alignment horizontal="center" vertical="center"/>
    </xf>
    <xf numFmtId="170" fontId="94" fillId="0" borderId="44" xfId="44" applyNumberFormat="1" applyFont="1" applyBorder="1" applyAlignment="1">
      <alignment horizontal="center" vertical="center"/>
    </xf>
    <xf numFmtId="0" fontId="25" fillId="0" borderId="0" xfId="44"/>
    <xf numFmtId="0" fontId="91" fillId="0" borderId="49" xfId="44" applyFont="1" applyBorder="1"/>
    <xf numFmtId="0" fontId="95" fillId="0" borderId="0" xfId="44" applyFont="1"/>
    <xf numFmtId="0" fontId="97" fillId="0" borderId="0" xfId="46"/>
    <xf numFmtId="22" fontId="25" fillId="0" borderId="38" xfId="44" applyNumberFormat="1" applyBorder="1"/>
    <xf numFmtId="9" fontId="72" fillId="8" borderId="50" xfId="47" applyNumberFormat="1" applyAlignment="1">
      <protection locked="0"/>
    </xf>
    <xf numFmtId="193" fontId="72" fillId="8" borderId="50" xfId="47" applyNumberFormat="1" applyAlignment="1">
      <protection locked="0"/>
    </xf>
    <xf numFmtId="10" fontId="72" fillId="8" borderId="50" xfId="48" applyNumberFormat="1">
      <alignment horizontal="left"/>
      <protection locked="0"/>
    </xf>
    <xf numFmtId="0" fontId="59" fillId="0" borderId="0" xfId="44" applyFont="1"/>
    <xf numFmtId="22" fontId="72" fillId="8" borderId="50" xfId="47" applyNumberFormat="1" applyAlignment="1">
      <protection locked="0"/>
    </xf>
    <xf numFmtId="0" fontId="72" fillId="8" borderId="50" xfId="47" applyNumberFormat="1" applyAlignment="1">
      <protection locked="0"/>
    </xf>
    <xf numFmtId="10" fontId="72" fillId="8" borderId="50" xfId="47" applyNumberFormat="1" applyAlignment="1">
      <protection locked="0"/>
    </xf>
    <xf numFmtId="170" fontId="72" fillId="8" borderId="50" xfId="47" applyNumberFormat="1" applyAlignment="1">
      <protection locked="0"/>
    </xf>
    <xf numFmtId="14" fontId="72" fillId="8" borderId="50" xfId="47" applyNumberFormat="1" applyAlignment="1">
      <alignment horizontal="center" vertical="center"/>
      <protection locked="0"/>
    </xf>
    <xf numFmtId="0" fontId="57" fillId="26" borderId="40" xfId="45" applyNumberFormat="1" applyFill="1" applyBorder="1">
      <alignment horizontal="center" vertical="center" wrapText="1"/>
    </xf>
    <xf numFmtId="0" fontId="57" fillId="26" borderId="0" xfId="45" applyNumberFormat="1" applyFill="1" applyBorder="1">
      <alignment horizontal="center" vertical="center" wrapText="1"/>
    </xf>
    <xf numFmtId="15" fontId="10" fillId="0" borderId="0" xfId="0" applyNumberFormat="1" applyFont="1" applyProtection="1">
      <protection locked="0"/>
    </xf>
    <xf numFmtId="169" fontId="10" fillId="0" borderId="0" xfId="40" applyNumberFormat="1" applyFont="1"/>
    <xf numFmtId="169" fontId="10" fillId="0" borderId="0" xfId="40" applyNumberFormat="1" applyFont="1" applyProtection="1">
      <protection locked="0"/>
    </xf>
    <xf numFmtId="0" fontId="10" fillId="0" borderId="0" xfId="40" applyFont="1" applyProtection="1">
      <protection locked="0"/>
    </xf>
    <xf numFmtId="0" fontId="18" fillId="28" borderId="0" xfId="0" applyFont="1" applyFill="1" applyProtection="1">
      <protection hidden="1"/>
    </xf>
    <xf numFmtId="0" fontId="52" fillId="28" borderId="0" xfId="0" applyFont="1" applyFill="1" applyProtection="1">
      <protection hidden="1"/>
    </xf>
    <xf numFmtId="15" fontId="18" fillId="28" borderId="0" xfId="0" applyNumberFormat="1" applyFont="1" applyFill="1" applyProtection="1">
      <protection hidden="1"/>
    </xf>
    <xf numFmtId="10" fontId="52" fillId="28" borderId="0" xfId="0" applyNumberFormat="1" applyFont="1" applyFill="1" applyProtection="1">
      <protection hidden="1"/>
    </xf>
    <xf numFmtId="170" fontId="1" fillId="0" borderId="0" xfId="0" applyNumberFormat="1" applyFont="1"/>
    <xf numFmtId="0" fontId="1" fillId="0" borderId="0" xfId="0" applyFont="1" applyProtection="1">
      <protection locked="0"/>
    </xf>
    <xf numFmtId="0" fontId="58" fillId="20" borderId="0" xfId="31" applyFont="1" applyFill="1" applyAlignment="1">
      <alignment vertical="center"/>
    </xf>
    <xf numFmtId="9" fontId="10" fillId="0" borderId="0" xfId="0" applyNumberFormat="1" applyFont="1"/>
    <xf numFmtId="170" fontId="7" fillId="5" borderId="45" xfId="34">
      <alignment vertical="center"/>
    </xf>
    <xf numFmtId="169" fontId="0" fillId="0" borderId="0" xfId="0" applyNumberFormat="1"/>
    <xf numFmtId="169" fontId="20" fillId="0" borderId="0" xfId="4" applyNumberFormat="1" applyFont="1" applyFill="1" applyBorder="1" applyProtection="1"/>
    <xf numFmtId="0" fontId="87" fillId="0" borderId="0" xfId="0" applyFont="1"/>
    <xf numFmtId="0" fontId="85" fillId="0" borderId="0" xfId="0" applyFont="1"/>
    <xf numFmtId="0" fontId="89" fillId="26" borderId="0" xfId="7" applyFont="1" applyFill="1">
      <alignment vertical="center"/>
    </xf>
    <xf numFmtId="0" fontId="64" fillId="0" borderId="0" xfId="11" applyFont="1" applyAlignment="1">
      <alignment vertical="center" wrapText="1"/>
    </xf>
    <xf numFmtId="0" fontId="65" fillId="26" borderId="16" xfId="13" applyFont="1" applyFill="1" applyBorder="1">
      <alignment vertical="center"/>
    </xf>
    <xf numFmtId="0" fontId="26" fillId="26" borderId="0" xfId="7" applyFont="1" applyFill="1">
      <alignment vertical="center"/>
    </xf>
    <xf numFmtId="176" fontId="37" fillId="0" borderId="0" xfId="14" applyFont="1">
      <alignment vertical="center"/>
    </xf>
    <xf numFmtId="176" fontId="37" fillId="0" borderId="0" xfId="14" applyFont="1" applyAlignment="1">
      <alignment vertical="center" wrapText="1"/>
    </xf>
    <xf numFmtId="177" fontId="41" fillId="0" borderId="0" xfId="15" applyFont="1" applyBorder="1">
      <alignment vertical="center"/>
    </xf>
    <xf numFmtId="176" fontId="37" fillId="0" borderId="0" xfId="14" applyFont="1" applyAlignment="1">
      <alignment horizontal="left" vertical="center" wrapText="1" indent="2"/>
    </xf>
    <xf numFmtId="176" fontId="37" fillId="0" borderId="0" xfId="14" applyFont="1" applyAlignment="1">
      <alignment horizontal="left" vertical="center" indent="2"/>
    </xf>
    <xf numFmtId="176" fontId="43" fillId="0" borderId="0" xfId="14" applyFont="1" applyAlignment="1">
      <alignment horizontal="left" vertical="center" indent="2"/>
    </xf>
    <xf numFmtId="0" fontId="98" fillId="0" borderId="0" xfId="0" applyFont="1"/>
    <xf numFmtId="176" fontId="0" fillId="0" borderId="0" xfId="12" applyNumberFormat="1" applyFont="1" applyFill="1" applyBorder="1">
      <alignment vertical="center"/>
    </xf>
    <xf numFmtId="0" fontId="36" fillId="9" borderId="16" xfId="13" applyFont="1" applyBorder="1">
      <alignment vertical="center"/>
    </xf>
    <xf numFmtId="0" fontId="75" fillId="9" borderId="16" xfId="13" applyFont="1" applyBorder="1">
      <alignment vertical="center"/>
    </xf>
    <xf numFmtId="176" fontId="39" fillId="0" borderId="0" xfId="14" applyAlignment="1">
      <alignment horizontal="center" vertical="center"/>
    </xf>
    <xf numFmtId="9" fontId="39" fillId="0" borderId="0" xfId="2" applyFont="1" applyAlignment="1" applyProtection="1">
      <alignment vertical="center"/>
    </xf>
    <xf numFmtId="0" fontId="76" fillId="9" borderId="16" xfId="13" applyFont="1" applyBorder="1">
      <alignment vertical="center"/>
    </xf>
    <xf numFmtId="176" fontId="66" fillId="0" borderId="0" xfId="14" applyFont="1" applyAlignment="1">
      <alignment horizontal="left" vertical="center" indent="2"/>
    </xf>
    <xf numFmtId="0" fontId="18" fillId="0" borderId="0" xfId="0" applyFont="1" applyProtection="1">
      <protection locked="0"/>
    </xf>
    <xf numFmtId="176" fontId="0" fillId="30" borderId="16" xfId="12" applyNumberFormat="1" applyFont="1" applyFill="1">
      <alignment vertical="center"/>
    </xf>
    <xf numFmtId="0" fontId="10" fillId="31" borderId="0" xfId="0" applyFont="1" applyFill="1" applyProtection="1">
      <protection locked="0"/>
    </xf>
    <xf numFmtId="0" fontId="12" fillId="31" borderId="0" xfId="0" applyFont="1" applyFill="1" applyProtection="1">
      <protection locked="0"/>
    </xf>
    <xf numFmtId="0" fontId="10" fillId="31" borderId="0" xfId="0" applyFont="1" applyFill="1"/>
    <xf numFmtId="0" fontId="16" fillId="31" borderId="0" xfId="6" applyFont="1" applyFill="1"/>
    <xf numFmtId="0" fontId="8" fillId="31" borderId="0" xfId="0" applyFont="1" applyFill="1" applyProtection="1">
      <protection locked="0"/>
    </xf>
    <xf numFmtId="0" fontId="7" fillId="31" borderId="37" xfId="28" applyNumberFormat="1" applyFont="1" applyFill="1" applyBorder="1" applyAlignment="1" applyProtection="1">
      <alignment horizontal="center"/>
    </xf>
    <xf numFmtId="169" fontId="10" fillId="31" borderId="0" xfId="5" quotePrefix="1" applyNumberFormat="1" applyFont="1" applyFill="1" applyProtection="1"/>
    <xf numFmtId="169" fontId="10" fillId="31" borderId="0" xfId="5" applyNumberFormat="1" applyFont="1" applyFill="1" applyProtection="1"/>
    <xf numFmtId="169" fontId="10" fillId="31" borderId="0" xfId="5" applyNumberFormat="1" applyFont="1" applyFill="1" applyProtection="1">
      <protection locked="0"/>
    </xf>
    <xf numFmtId="0" fontId="99" fillId="0" borderId="0" xfId="0" applyFont="1"/>
    <xf numFmtId="39" fontId="57" fillId="0" borderId="0" xfId="0" applyNumberFormat="1" applyFont="1" applyAlignment="1">
      <alignment vertical="center"/>
    </xf>
    <xf numFmtId="49" fontId="102" fillId="0" borderId="0" xfId="0" quotePrefix="1" applyNumberFormat="1" applyFont="1" applyAlignment="1">
      <alignment horizontal="center" vertical="center"/>
    </xf>
    <xf numFmtId="0" fontId="84" fillId="0" borderId="0" xfId="0" applyFont="1" applyAlignment="1">
      <alignment vertical="center"/>
    </xf>
    <xf numFmtId="0" fontId="103" fillId="23" borderId="0" xfId="0" applyFont="1" applyFill="1" applyAlignment="1">
      <alignment vertical="center"/>
    </xf>
    <xf numFmtId="0" fontId="104" fillId="0" borderId="56" xfId="0" quotePrefix="1" applyFont="1" applyBorder="1" applyAlignment="1">
      <alignment horizontal="left"/>
    </xf>
    <xf numFmtId="0" fontId="106" fillId="0" borderId="57" xfId="0" applyFont="1" applyBorder="1" applyAlignment="1">
      <alignment vertical="center" textRotation="90" wrapText="1"/>
    </xf>
    <xf numFmtId="0" fontId="105" fillId="32" borderId="0" xfId="0" quotePrefix="1" applyFont="1" applyFill="1" applyAlignment="1">
      <alignment horizontal="center" vertical="center"/>
    </xf>
    <xf numFmtId="0" fontId="105" fillId="32" borderId="0" xfId="0" applyFont="1" applyFill="1" applyAlignment="1">
      <alignment horizontal="center" vertical="center"/>
    </xf>
    <xf numFmtId="0" fontId="105" fillId="32" borderId="58" xfId="0" applyFont="1" applyFill="1" applyBorder="1" applyAlignment="1">
      <alignment horizontal="center" vertical="center"/>
    </xf>
    <xf numFmtId="0" fontId="104" fillId="0" borderId="0" xfId="0" applyFont="1"/>
    <xf numFmtId="0" fontId="107" fillId="0" borderId="0" xfId="0" applyFont="1"/>
    <xf numFmtId="0" fontId="105" fillId="32" borderId="62" xfId="0" applyFont="1" applyFill="1" applyBorder="1" applyAlignment="1">
      <alignment horizontal="center" vertical="center"/>
    </xf>
    <xf numFmtId="0" fontId="105" fillId="32" borderId="63" xfId="0" quotePrefix="1" applyFont="1" applyFill="1" applyBorder="1" applyAlignment="1">
      <alignment horizontal="left" vertical="center"/>
    </xf>
    <xf numFmtId="0" fontId="108" fillId="32" borderId="60" xfId="0" quotePrefix="1" applyFont="1" applyFill="1" applyBorder="1" applyAlignment="1">
      <alignment horizontal="center" vertical="center"/>
    </xf>
    <xf numFmtId="0" fontId="108" fillId="32" borderId="39" xfId="0" quotePrefix="1" applyFont="1" applyFill="1" applyBorder="1" applyAlignment="1">
      <alignment horizontal="center" vertical="center"/>
    </xf>
    <xf numFmtId="0" fontId="108" fillId="32" borderId="58" xfId="0" quotePrefix="1" applyFont="1" applyFill="1" applyBorder="1" applyAlignment="1">
      <alignment horizontal="center" vertical="center"/>
    </xf>
    <xf numFmtId="0" fontId="105" fillId="32" borderId="63" xfId="0" applyFont="1" applyFill="1" applyBorder="1" applyAlignment="1">
      <alignment horizontal="center" vertical="center"/>
    </xf>
    <xf numFmtId="0" fontId="104" fillId="0" borderId="58" xfId="0" applyFont="1" applyBorder="1" applyAlignment="1">
      <alignment horizontal="right" vertical="center"/>
    </xf>
    <xf numFmtId="195" fontId="104" fillId="0" borderId="0" xfId="50" applyNumberFormat="1" applyFont="1" applyFill="1" applyBorder="1" applyAlignment="1" applyProtection="1"/>
    <xf numFmtId="196" fontId="107" fillId="0" borderId="0" xfId="49" applyNumberFormat="1" applyFont="1" applyFill="1" applyBorder="1" applyAlignment="1" applyProtection="1"/>
    <xf numFmtId="196" fontId="57" fillId="0" borderId="0" xfId="49" applyNumberFormat="1" applyFont="1" applyFill="1" applyBorder="1" applyAlignment="1" applyProtection="1"/>
    <xf numFmtId="196" fontId="7" fillId="0" borderId="0" xfId="49" applyNumberFormat="1" applyFill="1" applyBorder="1" applyAlignment="1" applyProtection="1"/>
    <xf numFmtId="39" fontId="105" fillId="0" borderId="65" xfId="49" applyNumberFormat="1" applyFont="1" applyFill="1" applyBorder="1" applyAlignment="1" applyProtection="1">
      <alignment horizontal="center" vertical="center"/>
    </xf>
    <xf numFmtId="39" fontId="108" fillId="0" borderId="66" xfId="49" applyNumberFormat="1" applyFont="1" applyFill="1" applyBorder="1" applyAlignment="1" applyProtection="1">
      <alignment horizontal="center" vertical="center"/>
    </xf>
    <xf numFmtId="39" fontId="108" fillId="0" borderId="67" xfId="49" applyNumberFormat="1" applyFont="1" applyFill="1" applyBorder="1" applyAlignment="1" applyProtection="1">
      <alignment horizontal="center" vertical="center"/>
    </xf>
    <xf numFmtId="39" fontId="108" fillId="0" borderId="68" xfId="49" applyNumberFormat="1" applyFont="1" applyFill="1" applyBorder="1" applyAlignment="1" applyProtection="1">
      <alignment horizontal="center" vertical="center"/>
    </xf>
    <xf numFmtId="194" fontId="105" fillId="0" borderId="69" xfId="49" applyNumberFormat="1" applyFont="1" applyFill="1" applyBorder="1" applyAlignment="1" applyProtection="1">
      <alignment horizontal="center" vertical="center"/>
    </xf>
    <xf numFmtId="186" fontId="108" fillId="0" borderId="70" xfId="49" applyNumberFormat="1" applyFont="1" applyFill="1" applyBorder="1" applyAlignment="1" applyProtection="1">
      <alignment horizontal="center" vertical="center"/>
    </xf>
    <xf numFmtId="166" fontId="104" fillId="0" borderId="0" xfId="49" applyFont="1" applyFill="1" applyBorder="1" applyAlignment="1" applyProtection="1"/>
    <xf numFmtId="195" fontId="7" fillId="0" borderId="0" xfId="50" applyNumberFormat="1" applyFill="1" applyBorder="1" applyAlignment="1" applyProtection="1"/>
    <xf numFmtId="0" fontId="104" fillId="0" borderId="72" xfId="0" applyFont="1" applyBorder="1" applyAlignment="1">
      <alignment horizontal="right" vertical="center"/>
    </xf>
    <xf numFmtId="39" fontId="105" fillId="0" borderId="73" xfId="49" applyNumberFormat="1" applyFont="1" applyFill="1" applyBorder="1" applyAlignment="1" applyProtection="1">
      <alignment horizontal="center" vertical="center"/>
    </xf>
    <xf numFmtId="39" fontId="108" fillId="0" borderId="74" xfId="49" applyNumberFormat="1" applyFont="1" applyFill="1" applyBorder="1" applyAlignment="1" applyProtection="1">
      <alignment horizontal="center" vertical="center"/>
    </xf>
    <xf numFmtId="39" fontId="108" fillId="0" borderId="75" xfId="49" applyNumberFormat="1" applyFont="1" applyFill="1" applyBorder="1" applyAlignment="1" applyProtection="1">
      <alignment horizontal="center" vertical="center"/>
    </xf>
    <xf numFmtId="39" fontId="108" fillId="0" borderId="76" xfId="49" applyNumberFormat="1" applyFont="1" applyFill="1" applyBorder="1" applyAlignment="1" applyProtection="1">
      <alignment horizontal="center" vertical="center"/>
    </xf>
    <xf numFmtId="194" fontId="105" fillId="0" borderId="77" xfId="49" applyNumberFormat="1" applyFont="1" applyFill="1" applyBorder="1" applyAlignment="1" applyProtection="1">
      <alignment horizontal="center" vertical="center"/>
    </xf>
    <xf numFmtId="186" fontId="108" fillId="0" borderId="78" xfId="49" applyNumberFormat="1" applyFont="1" applyFill="1" applyBorder="1" applyAlignment="1" applyProtection="1">
      <alignment horizontal="center" vertical="center"/>
    </xf>
    <xf numFmtId="195" fontId="104" fillId="0" borderId="0" xfId="49" applyNumberFormat="1" applyFont="1" applyFill="1" applyBorder="1" applyAlignment="1" applyProtection="1"/>
    <xf numFmtId="2" fontId="104" fillId="0" borderId="0" xfId="0" applyNumberFormat="1" applyFont="1"/>
    <xf numFmtId="195" fontId="109" fillId="0" borderId="0" xfId="50" applyNumberFormat="1" applyFont="1" applyFill="1" applyBorder="1" applyAlignment="1" applyProtection="1"/>
    <xf numFmtId="39" fontId="105" fillId="0" borderId="80" xfId="49" applyNumberFormat="1" applyFont="1" applyFill="1" applyBorder="1" applyAlignment="1" applyProtection="1">
      <alignment horizontal="center" vertical="center"/>
    </xf>
    <xf numFmtId="39" fontId="108" fillId="0" borderId="81" xfId="49" applyNumberFormat="1" applyFont="1" applyFill="1" applyBorder="1" applyAlignment="1" applyProtection="1">
      <alignment horizontal="center" vertical="center"/>
    </xf>
    <xf numFmtId="39" fontId="108" fillId="0" borderId="82" xfId="49" applyNumberFormat="1" applyFont="1" applyFill="1" applyBorder="1" applyAlignment="1" applyProtection="1">
      <alignment horizontal="center" vertical="center"/>
    </xf>
    <xf numFmtId="39" fontId="108" fillId="0" borderId="83" xfId="49" applyNumberFormat="1" applyFont="1" applyFill="1" applyBorder="1" applyAlignment="1" applyProtection="1">
      <alignment horizontal="center" vertical="center"/>
    </xf>
    <xf numFmtId="194" fontId="105" fillId="0" borderId="84" xfId="49" applyNumberFormat="1" applyFont="1" applyFill="1" applyBorder="1" applyAlignment="1" applyProtection="1">
      <alignment horizontal="center" vertical="center"/>
    </xf>
    <xf numFmtId="186" fontId="108" fillId="0" borderId="85" xfId="49" applyNumberFormat="1" applyFont="1" applyFill="1" applyBorder="1" applyAlignment="1" applyProtection="1">
      <alignment horizontal="center" vertical="center"/>
    </xf>
    <xf numFmtId="0" fontId="110" fillId="0" borderId="0" xfId="0" applyFont="1"/>
    <xf numFmtId="0" fontId="111" fillId="0" borderId="0" xfId="0" applyFont="1" applyAlignment="1">
      <alignment vertical="center" textRotation="90" wrapText="1"/>
    </xf>
    <xf numFmtId="39" fontId="105" fillId="0" borderId="51" xfId="49" applyNumberFormat="1" applyFont="1" applyFill="1" applyBorder="1" applyAlignment="1" applyProtection="1">
      <alignment horizontal="center" vertical="center"/>
    </xf>
    <xf numFmtId="39" fontId="108" fillId="0" borderId="53" xfId="49" applyNumberFormat="1" applyFont="1" applyFill="1" applyBorder="1" applyAlignment="1" applyProtection="1">
      <alignment horizontal="center" vertical="center"/>
    </xf>
    <xf numFmtId="39" fontId="105" fillId="0" borderId="52" xfId="49" applyNumberFormat="1" applyFont="1" applyFill="1" applyBorder="1" applyAlignment="1" applyProtection="1">
      <alignment horizontal="center" vertical="center"/>
    </xf>
    <xf numFmtId="39" fontId="108" fillId="0" borderId="52" xfId="49" applyNumberFormat="1" applyFont="1" applyFill="1" applyBorder="1" applyAlignment="1" applyProtection="1">
      <alignment horizontal="center" vertical="center"/>
    </xf>
    <xf numFmtId="39" fontId="108" fillId="0" borderId="86" xfId="49" applyNumberFormat="1" applyFont="1" applyFill="1" applyBorder="1" applyAlignment="1" applyProtection="1">
      <alignment horizontal="center" vertical="center"/>
    </xf>
    <xf numFmtId="39" fontId="105" fillId="0" borderId="0" xfId="49" applyNumberFormat="1" applyFont="1" applyFill="1" applyBorder="1" applyAlignment="1" applyProtection="1">
      <alignment horizontal="center" vertical="center"/>
    </xf>
    <xf numFmtId="39" fontId="108" fillId="0" borderId="0" xfId="49" applyNumberFormat="1" applyFont="1" applyFill="1" applyBorder="1" applyAlignment="1" applyProtection="1">
      <alignment horizontal="center" vertical="center"/>
    </xf>
    <xf numFmtId="196" fontId="112" fillId="0" borderId="0" xfId="49" applyNumberFormat="1" applyFont="1" applyFill="1" applyBorder="1" applyAlignment="1" applyProtection="1"/>
    <xf numFmtId="195" fontId="113" fillId="0" borderId="0" xfId="50" applyNumberFormat="1" applyFont="1" applyFill="1" applyBorder="1" applyAlignment="1" applyProtection="1"/>
    <xf numFmtId="0" fontId="106" fillId="0" borderId="0" xfId="0" applyFont="1" applyAlignment="1">
      <alignment vertical="center" textRotation="90" wrapText="1"/>
    </xf>
    <xf numFmtId="0" fontId="114" fillId="0" borderId="0" xfId="0" quotePrefix="1" applyFont="1" applyAlignment="1">
      <alignment horizontal="center" vertical="center" wrapText="1"/>
    </xf>
    <xf numFmtId="0" fontId="104" fillId="0" borderId="0" xfId="0" applyFont="1" applyAlignment="1">
      <alignment horizontal="left" vertical="center"/>
    </xf>
    <xf numFmtId="194" fontId="105" fillId="0" borderId="0" xfId="49" applyNumberFormat="1" applyFont="1" applyFill="1" applyBorder="1" applyAlignment="1" applyProtection="1">
      <alignment horizontal="center" vertical="center"/>
    </xf>
    <xf numFmtId="186" fontId="108" fillId="0" borderId="0" xfId="49" applyNumberFormat="1" applyFont="1" applyFill="1" applyBorder="1" applyAlignment="1" applyProtection="1">
      <alignment horizontal="center" vertical="center"/>
    </xf>
    <xf numFmtId="0" fontId="114" fillId="0" borderId="0" xfId="0" applyFont="1" applyAlignment="1">
      <alignment horizontal="right" vertical="center"/>
    </xf>
    <xf numFmtId="39" fontId="104" fillId="0" borderId="0" xfId="49" applyNumberFormat="1" applyFont="1" applyFill="1" applyBorder="1" applyAlignment="1" applyProtection="1">
      <alignment horizontal="center" vertical="center"/>
    </xf>
    <xf numFmtId="186" fontId="104" fillId="0" borderId="0" xfId="49" applyNumberFormat="1" applyFont="1" applyFill="1" applyBorder="1" applyAlignment="1" applyProtection="1">
      <alignment horizontal="center" vertical="center"/>
    </xf>
    <xf numFmtId="0" fontId="104" fillId="32" borderId="56" xfId="0" applyFont="1" applyFill="1" applyBorder="1"/>
    <xf numFmtId="0" fontId="104" fillId="32" borderId="49" xfId="0" applyFont="1" applyFill="1" applyBorder="1" applyAlignment="1">
      <alignment horizontal="center" vertical="center" wrapText="1"/>
    </xf>
    <xf numFmtId="0" fontId="104" fillId="32" borderId="39" xfId="0" applyFont="1" applyFill="1" applyBorder="1" applyAlignment="1">
      <alignment horizontal="center" vertical="center" wrapText="1"/>
    </xf>
    <xf numFmtId="0" fontId="104" fillId="32" borderId="58" xfId="0" applyFont="1" applyFill="1" applyBorder="1" applyAlignment="1">
      <alignment horizontal="center" vertical="center" wrapText="1"/>
    </xf>
    <xf numFmtId="0" fontId="105" fillId="32" borderId="88" xfId="0" quotePrefix="1" applyFont="1" applyFill="1" applyBorder="1" applyAlignment="1">
      <alignment horizontal="center" vertical="center"/>
    </xf>
    <xf numFmtId="0" fontId="105" fillId="32" borderId="63" xfId="0" quotePrefix="1" applyFont="1" applyFill="1" applyBorder="1" applyAlignment="1">
      <alignment horizontal="center" vertical="center"/>
    </xf>
    <xf numFmtId="0" fontId="104" fillId="32" borderId="56" xfId="0" applyFont="1" applyFill="1" applyBorder="1" applyAlignment="1">
      <alignment horizontal="center" vertical="center" wrapText="1"/>
    </xf>
    <xf numFmtId="0" fontId="104" fillId="32" borderId="0" xfId="0" applyFont="1" applyFill="1"/>
    <xf numFmtId="0" fontId="104" fillId="32" borderId="39" xfId="0" applyFont="1" applyFill="1" applyBorder="1"/>
    <xf numFmtId="197" fontId="105" fillId="29" borderId="89" xfId="0" applyNumberFormat="1" applyFont="1" applyFill="1" applyBorder="1" applyAlignment="1">
      <alignment horizontal="center" vertical="center"/>
    </xf>
    <xf numFmtId="0" fontId="104" fillId="0" borderId="56" xfId="0" applyFont="1" applyBorder="1" applyAlignment="1">
      <alignment horizontal="left" vertical="center" wrapText="1"/>
    </xf>
    <xf numFmtId="0" fontId="104" fillId="0" borderId="39" xfId="0" applyFont="1" applyBorder="1" applyAlignment="1">
      <alignment horizontal="left" vertical="center" wrapText="1"/>
    </xf>
    <xf numFmtId="197" fontId="105" fillId="0" borderId="90" xfId="0" applyNumberFormat="1" applyFont="1" applyBorder="1" applyAlignment="1">
      <alignment horizontal="center" vertical="center"/>
    </xf>
    <xf numFmtId="186" fontId="108" fillId="0" borderId="91" xfId="49" applyNumberFormat="1" applyFont="1" applyFill="1" applyBorder="1" applyAlignment="1" applyProtection="1">
      <alignment horizontal="center" vertical="center"/>
    </xf>
    <xf numFmtId="197" fontId="105" fillId="24" borderId="92" xfId="0" applyNumberFormat="1" applyFont="1" applyFill="1" applyBorder="1" applyAlignment="1">
      <alignment horizontal="center" vertical="center"/>
    </xf>
    <xf numFmtId="186" fontId="108" fillId="29" borderId="93" xfId="49" applyNumberFormat="1" applyFont="1" applyFill="1" applyBorder="1" applyAlignment="1" applyProtection="1">
      <alignment horizontal="center" vertical="center"/>
    </xf>
    <xf numFmtId="186" fontId="108" fillId="0" borderId="93" xfId="49" applyNumberFormat="1" applyFont="1" applyFill="1" applyBorder="1" applyAlignment="1" applyProtection="1">
      <alignment horizontal="center" vertical="center"/>
    </xf>
    <xf numFmtId="197" fontId="105" fillId="29" borderId="49" xfId="0" applyNumberFormat="1" applyFont="1" applyFill="1" applyBorder="1" applyAlignment="1">
      <alignment horizontal="center" vertical="center"/>
    </xf>
    <xf numFmtId="186" fontId="108" fillId="29" borderId="58" xfId="49" applyNumberFormat="1" applyFont="1" applyFill="1" applyBorder="1" applyAlignment="1" applyProtection="1">
      <alignment horizontal="center" vertical="center"/>
    </xf>
    <xf numFmtId="197" fontId="105" fillId="24" borderId="94" xfId="0" applyNumberFormat="1" applyFont="1" applyFill="1" applyBorder="1" applyAlignment="1">
      <alignment horizontal="center" vertical="center"/>
    </xf>
    <xf numFmtId="186" fontId="108" fillId="24" borderId="95" xfId="49" applyNumberFormat="1" applyFont="1" applyFill="1" applyBorder="1" applyAlignment="1" applyProtection="1">
      <alignment horizontal="center" vertical="center"/>
    </xf>
    <xf numFmtId="197" fontId="105" fillId="29" borderId="94" xfId="0" applyNumberFormat="1" applyFont="1" applyFill="1" applyBorder="1" applyAlignment="1">
      <alignment horizontal="center" vertical="center"/>
    </xf>
    <xf numFmtId="186" fontId="108" fillId="29" borderId="95" xfId="49" applyNumberFormat="1" applyFont="1" applyFill="1" applyBorder="1" applyAlignment="1" applyProtection="1">
      <alignment horizontal="center" vertical="center"/>
    </xf>
    <xf numFmtId="197" fontId="105" fillId="0" borderId="96" xfId="0" applyNumberFormat="1" applyFont="1" applyBorder="1" applyAlignment="1">
      <alignment horizontal="center" vertical="center"/>
    </xf>
    <xf numFmtId="186" fontId="108" fillId="0" borderId="97" xfId="49" applyNumberFormat="1" applyFont="1" applyFill="1" applyBorder="1" applyAlignment="1" applyProtection="1">
      <alignment horizontal="center" vertical="center"/>
    </xf>
    <xf numFmtId="0" fontId="114" fillId="0" borderId="0" xfId="0" applyFont="1" applyAlignment="1">
      <alignment horizontal="left" vertical="center" wrapText="1"/>
    </xf>
    <xf numFmtId="0" fontId="105" fillId="32" borderId="0" xfId="0" quotePrefix="1" applyFont="1" applyFill="1" applyAlignment="1">
      <alignment horizontal="center" vertical="center" wrapText="1"/>
    </xf>
    <xf numFmtId="197" fontId="105" fillId="0" borderId="0" xfId="0" applyNumberFormat="1" applyFont="1" applyAlignment="1">
      <alignment horizontal="center" vertical="center"/>
    </xf>
    <xf numFmtId="0" fontId="104" fillId="32" borderId="98" xfId="0" applyFont="1" applyFill="1" applyBorder="1"/>
    <xf numFmtId="0" fontId="108" fillId="32" borderId="41" xfId="0" quotePrefix="1" applyFont="1" applyFill="1" applyBorder="1" applyAlignment="1">
      <alignment horizontal="center" vertical="center"/>
    </xf>
    <xf numFmtId="0" fontId="104" fillId="32" borderId="40" xfId="0" applyFont="1" applyFill="1" applyBorder="1"/>
    <xf numFmtId="0" fontId="108" fillId="32" borderId="99" xfId="0" quotePrefix="1" applyFont="1" applyFill="1" applyBorder="1" applyAlignment="1">
      <alignment horizontal="center" vertical="center"/>
    </xf>
    <xf numFmtId="4" fontId="105" fillId="0" borderId="100" xfId="0" applyNumberFormat="1" applyFont="1" applyBorder="1" applyAlignment="1">
      <alignment horizontal="center" vertical="center"/>
    </xf>
    <xf numFmtId="2" fontId="108" fillId="0" borderId="101" xfId="49" applyNumberFormat="1" applyFont="1" applyFill="1" applyBorder="1" applyAlignment="1" applyProtection="1">
      <alignment horizontal="center" vertical="center"/>
    </xf>
    <xf numFmtId="0" fontId="106" fillId="0" borderId="58" xfId="0" applyFont="1" applyBorder="1" applyAlignment="1">
      <alignment vertical="center" textRotation="90" wrapText="1"/>
    </xf>
    <xf numFmtId="0" fontId="104" fillId="0" borderId="0" xfId="0" applyFont="1" applyAlignment="1">
      <alignment horizontal="left" vertical="center" wrapText="1"/>
    </xf>
    <xf numFmtId="186" fontId="105" fillId="0" borderId="90" xfId="0" applyNumberFormat="1" applyFont="1" applyBorder="1" applyAlignment="1">
      <alignment horizontal="center" vertical="center"/>
    </xf>
    <xf numFmtId="4" fontId="105" fillId="0" borderId="90" xfId="0" applyNumberFormat="1" applyFont="1" applyBorder="1" applyAlignment="1">
      <alignment horizontal="center" vertical="center"/>
    </xf>
    <xf numFmtId="2" fontId="108" fillId="0" borderId="93" xfId="49" applyNumberFormat="1" applyFont="1" applyFill="1" applyBorder="1" applyAlignment="1" applyProtection="1">
      <alignment horizontal="center" vertical="center"/>
    </xf>
    <xf numFmtId="186" fontId="105" fillId="0" borderId="94" xfId="0" applyNumberFormat="1" applyFont="1" applyBorder="1" applyAlignment="1">
      <alignment horizontal="center" vertical="center"/>
    </xf>
    <xf numFmtId="186" fontId="108" fillId="0" borderId="95" xfId="0" applyNumberFormat="1" applyFont="1" applyBorder="1" applyAlignment="1">
      <alignment horizontal="center" vertical="center"/>
    </xf>
    <xf numFmtId="186" fontId="105" fillId="0" borderId="96" xfId="0" applyNumberFormat="1" applyFont="1" applyBorder="1" applyAlignment="1">
      <alignment horizontal="center" vertical="center"/>
    </xf>
    <xf numFmtId="186" fontId="108" fillId="0" borderId="97" xfId="0" applyNumberFormat="1" applyFont="1" applyBorder="1" applyAlignment="1">
      <alignment horizontal="center" vertical="center"/>
    </xf>
    <xf numFmtId="2" fontId="108" fillId="0" borderId="103" xfId="49" applyNumberFormat="1" applyFont="1" applyFill="1" applyBorder="1" applyAlignment="1" applyProtection="1">
      <alignment horizontal="center" vertical="center"/>
    </xf>
    <xf numFmtId="186" fontId="105" fillId="0" borderId="0" xfId="0" applyNumberFormat="1" applyFont="1" applyAlignment="1">
      <alignment vertical="center"/>
    </xf>
    <xf numFmtId="0" fontId="105" fillId="32" borderId="58" xfId="0" quotePrefix="1" applyFont="1" applyFill="1" applyBorder="1" applyAlignment="1">
      <alignment horizontal="center" vertical="center"/>
    </xf>
    <xf numFmtId="0" fontId="105" fillId="32" borderId="56" xfId="0" quotePrefix="1" applyFont="1" applyFill="1" applyBorder="1" applyAlignment="1">
      <alignment horizontal="center" vertical="center"/>
    </xf>
    <xf numFmtId="0" fontId="105" fillId="32" borderId="39" xfId="0" quotePrefix="1" applyFont="1" applyFill="1" applyBorder="1" applyAlignment="1">
      <alignment horizontal="center" vertical="center"/>
    </xf>
    <xf numFmtId="0" fontId="115" fillId="0" borderId="0" xfId="0" quotePrefix="1" applyFont="1" applyAlignment="1">
      <alignment vertical="center"/>
    </xf>
    <xf numFmtId="0" fontId="116" fillId="0" borderId="0" xfId="0" quotePrefix="1" applyFont="1" applyAlignment="1">
      <alignment vertical="center"/>
    </xf>
    <xf numFmtId="0" fontId="117" fillId="32" borderId="87" xfId="0" quotePrefix="1" applyFont="1" applyFill="1" applyBorder="1" applyAlignment="1">
      <alignment horizontal="center" vertical="center"/>
    </xf>
    <xf numFmtId="0" fontId="117" fillId="32" borderId="98" xfId="0" quotePrefix="1" applyFont="1" applyFill="1" applyBorder="1" applyAlignment="1">
      <alignment horizontal="center" vertical="center"/>
    </xf>
    <xf numFmtId="0" fontId="105" fillId="32" borderId="87" xfId="0" quotePrefix="1" applyFont="1" applyFill="1" applyBorder="1" applyAlignment="1">
      <alignment horizontal="center" vertical="center"/>
    </xf>
    <xf numFmtId="186" fontId="104" fillId="0" borderId="56" xfId="0" applyNumberFormat="1" applyFont="1" applyBorder="1" applyAlignment="1">
      <alignment horizontal="left" vertical="center"/>
    </xf>
    <xf numFmtId="186" fontId="104" fillId="0" borderId="0" xfId="0" applyNumberFormat="1" applyFont="1" applyAlignment="1">
      <alignment horizontal="left" vertical="center"/>
    </xf>
    <xf numFmtId="0" fontId="104" fillId="0" borderId="105" xfId="0" applyFont="1" applyBorder="1" applyAlignment="1">
      <alignment vertical="center" wrapText="1"/>
    </xf>
    <xf numFmtId="0" fontId="0" fillId="0" borderId="0" xfId="0" applyAlignment="1">
      <alignment horizontal="left"/>
    </xf>
    <xf numFmtId="0" fontId="106" fillId="0" borderId="0" xfId="0" applyFont="1" applyAlignment="1">
      <alignment horizontal="left" vertical="center" textRotation="90" wrapText="1"/>
    </xf>
    <xf numFmtId="0" fontId="104" fillId="0" borderId="0" xfId="0" applyFont="1" applyAlignment="1">
      <alignment horizontal="left"/>
    </xf>
    <xf numFmtId="9" fontId="0" fillId="0" borderId="0" xfId="0" applyNumberFormat="1"/>
    <xf numFmtId="39" fontId="107" fillId="0" borderId="0" xfId="0" applyNumberFormat="1" applyFont="1"/>
    <xf numFmtId="166" fontId="7" fillId="0" borderId="0" xfId="49" applyFill="1" applyBorder="1" applyAlignment="1" applyProtection="1"/>
    <xf numFmtId="166" fontId="110" fillId="0" borderId="0" xfId="49" applyFont="1" applyFill="1" applyBorder="1" applyAlignment="1" applyProtection="1"/>
    <xf numFmtId="195" fontId="109" fillId="0" borderId="0" xfId="50" applyNumberFormat="1" applyFont="1" applyFill="1" applyBorder="1" applyAlignment="1" applyProtection="1">
      <alignment horizontal="left"/>
    </xf>
    <xf numFmtId="166" fontId="7" fillId="0" borderId="0" xfId="49" applyFill="1" applyBorder="1" applyAlignment="1" applyProtection="1">
      <alignment horizontal="left"/>
    </xf>
    <xf numFmtId="0" fontId="103" fillId="5" borderId="0" xfId="0" applyFont="1" applyFill="1" applyAlignment="1">
      <alignment vertical="center"/>
    </xf>
    <xf numFmtId="0" fontId="0" fillId="0" borderId="56" xfId="0" quotePrefix="1" applyBorder="1" applyAlignment="1">
      <alignment horizontal="left"/>
    </xf>
    <xf numFmtId="0" fontId="105" fillId="33" borderId="0" xfId="0" applyFont="1" applyFill="1" applyAlignment="1">
      <alignment horizontal="center" vertical="center"/>
    </xf>
    <xf numFmtId="0" fontId="105" fillId="33" borderId="58" xfId="0" applyFont="1" applyFill="1" applyBorder="1" applyAlignment="1">
      <alignment horizontal="center" vertical="center"/>
    </xf>
    <xf numFmtId="0" fontId="107" fillId="0" borderId="0" xfId="0" applyFont="1" applyAlignment="1">
      <alignment vertical="center"/>
    </xf>
    <xf numFmtId="0" fontId="105" fillId="33" borderId="62" xfId="0" applyFont="1" applyFill="1" applyBorder="1" applyAlignment="1">
      <alignment horizontal="center" vertical="center"/>
    </xf>
    <xf numFmtId="0" fontId="105" fillId="33" borderId="63" xfId="0" quotePrefix="1" applyFont="1" applyFill="1" applyBorder="1" applyAlignment="1">
      <alignment horizontal="left" vertical="center"/>
    </xf>
    <xf numFmtId="0" fontId="108" fillId="33" borderId="60" xfId="0" quotePrefix="1" applyFont="1" applyFill="1" applyBorder="1" applyAlignment="1">
      <alignment horizontal="center" vertical="center"/>
    </xf>
    <xf numFmtId="0" fontId="108" fillId="33" borderId="39" xfId="0" quotePrefix="1" applyFont="1" applyFill="1" applyBorder="1" applyAlignment="1">
      <alignment horizontal="center" vertical="center"/>
    </xf>
    <xf numFmtId="0" fontId="108" fillId="33" borderId="58" xfId="0" quotePrefix="1" applyFont="1" applyFill="1" applyBorder="1" applyAlignment="1">
      <alignment horizontal="center" vertical="center"/>
    </xf>
    <xf numFmtId="0" fontId="105" fillId="33" borderId="63" xfId="0" applyFont="1" applyFill="1" applyBorder="1" applyAlignment="1">
      <alignment horizontal="center" vertical="center"/>
    </xf>
    <xf numFmtId="195" fontId="0" fillId="0" borderId="0" xfId="51" applyNumberFormat="1" applyFont="1" applyFill="1" applyBorder="1" applyAlignment="1" applyProtection="1"/>
    <xf numFmtId="9" fontId="107" fillId="0" borderId="0" xfId="51" applyFont="1" applyFill="1" applyBorder="1" applyAlignment="1" applyProtection="1"/>
    <xf numFmtId="166" fontId="0" fillId="0" borderId="0" xfId="49" applyFont="1" applyFill="1" applyBorder="1" applyAlignment="1" applyProtection="1"/>
    <xf numFmtId="195" fontId="7" fillId="0" borderId="0" xfId="51" applyNumberFormat="1" applyFill="1" applyBorder="1" applyAlignment="1" applyProtection="1"/>
    <xf numFmtId="195" fontId="0" fillId="0" borderId="0" xfId="49" applyNumberFormat="1" applyFont="1" applyFill="1" applyBorder="1" applyAlignment="1" applyProtection="1"/>
    <xf numFmtId="2" fontId="0" fillId="0" borderId="0" xfId="0" applyNumberFormat="1"/>
    <xf numFmtId="195" fontId="109" fillId="0" borderId="0" xfId="51" applyNumberFormat="1" applyFont="1" applyFill="1" applyBorder="1" applyAlignment="1" applyProtection="1"/>
    <xf numFmtId="0" fontId="104" fillId="0" borderId="0" xfId="0" quotePrefix="1" applyFont="1" applyAlignment="1">
      <alignment horizontal="center" vertical="center" wrapText="1"/>
    </xf>
    <xf numFmtId="0" fontId="104" fillId="0" borderId="0" xfId="0" applyFont="1" applyAlignment="1">
      <alignment horizontal="right" vertical="center"/>
    </xf>
    <xf numFmtId="0" fontId="104" fillId="33" borderId="56" xfId="0" applyFont="1" applyFill="1" applyBorder="1"/>
    <xf numFmtId="0" fontId="104" fillId="33" borderId="112" xfId="0" applyFont="1" applyFill="1" applyBorder="1"/>
    <xf numFmtId="0" fontId="105" fillId="33" borderId="88" xfId="0" quotePrefix="1" applyFont="1" applyFill="1" applyBorder="1" applyAlignment="1">
      <alignment horizontal="center" vertical="center"/>
    </xf>
    <xf numFmtId="0" fontId="105" fillId="33" borderId="63" xfId="0" quotePrefix="1" applyFont="1" applyFill="1" applyBorder="1" applyAlignment="1">
      <alignment horizontal="center" vertical="center"/>
    </xf>
    <xf numFmtId="0" fontId="105" fillId="33" borderId="0" xfId="0" quotePrefix="1" applyFont="1" applyFill="1" applyAlignment="1">
      <alignment horizontal="center" vertical="center" wrapText="1"/>
    </xf>
    <xf numFmtId="4" fontId="108" fillId="0" borderId="101" xfId="49" applyNumberFormat="1" applyFont="1" applyFill="1" applyBorder="1" applyAlignment="1" applyProtection="1">
      <alignment horizontal="center" vertical="center"/>
    </xf>
    <xf numFmtId="4" fontId="108" fillId="0" borderId="93" xfId="49" applyNumberFormat="1" applyFont="1" applyFill="1" applyBorder="1" applyAlignment="1" applyProtection="1">
      <alignment horizontal="center" vertical="center"/>
    </xf>
    <xf numFmtId="4" fontId="105" fillId="0" borderId="94" xfId="0" applyNumberFormat="1" applyFont="1" applyBorder="1" applyAlignment="1">
      <alignment horizontal="center" vertical="center"/>
    </xf>
    <xf numFmtId="4" fontId="108" fillId="0" borderId="97" xfId="49" applyNumberFormat="1" applyFont="1" applyFill="1" applyBorder="1" applyAlignment="1" applyProtection="1">
      <alignment horizontal="center" vertical="center"/>
    </xf>
    <xf numFmtId="4" fontId="105" fillId="0" borderId="0" xfId="0" applyNumberFormat="1" applyFont="1" applyAlignment="1">
      <alignment horizontal="center" vertical="center"/>
    </xf>
    <xf numFmtId="0" fontId="104" fillId="33" borderId="0" xfId="0" applyFont="1" applyFill="1"/>
    <xf numFmtId="0" fontId="104" fillId="33" borderId="98" xfId="0" applyFont="1" applyFill="1" applyBorder="1"/>
    <xf numFmtId="0" fontId="108" fillId="33" borderId="41" xfId="0" quotePrefix="1" applyFont="1" applyFill="1" applyBorder="1" applyAlignment="1">
      <alignment horizontal="center" vertical="center"/>
    </xf>
    <xf numFmtId="0" fontId="104" fillId="33" borderId="40" xfId="0" applyFont="1" applyFill="1" applyBorder="1"/>
    <xf numFmtId="0" fontId="108" fillId="33" borderId="99" xfId="0" quotePrefix="1" applyFont="1" applyFill="1" applyBorder="1" applyAlignment="1">
      <alignment horizontal="center" vertical="center"/>
    </xf>
    <xf numFmtId="0" fontId="105" fillId="33" borderId="87" xfId="0" quotePrefix="1" applyFont="1" applyFill="1" applyBorder="1" applyAlignment="1">
      <alignment horizontal="center" vertical="center"/>
    </xf>
    <xf numFmtId="0" fontId="117" fillId="33" borderId="98" xfId="0" quotePrefix="1" applyFont="1" applyFill="1" applyBorder="1" applyAlignment="1">
      <alignment horizontal="center" vertical="center"/>
    </xf>
    <xf numFmtId="186" fontId="108" fillId="0" borderId="0" xfId="0" applyNumberFormat="1" applyFont="1" applyAlignment="1">
      <alignment vertical="center"/>
    </xf>
    <xf numFmtId="0" fontId="117" fillId="33" borderId="87" xfId="0" quotePrefix="1" applyFont="1" applyFill="1" applyBorder="1" applyAlignment="1">
      <alignment horizontal="center" vertical="center"/>
    </xf>
    <xf numFmtId="199" fontId="104" fillId="0" borderId="0" xfId="0" applyNumberFormat="1" applyFont="1"/>
    <xf numFmtId="197" fontId="73" fillId="0" borderId="0" xfId="0" applyNumberFormat="1" applyFont="1" applyAlignment="1">
      <alignment horizontal="center" vertical="center"/>
    </xf>
    <xf numFmtId="0" fontId="119" fillId="0" borderId="0" xfId="6" applyFont="1" applyFill="1" applyProtection="1">
      <protection locked="0"/>
    </xf>
    <xf numFmtId="0" fontId="119" fillId="0" borderId="0" xfId="6" applyFont="1" applyFill="1"/>
    <xf numFmtId="0" fontId="120" fillId="0" borderId="0" xfId="0" applyFont="1" applyProtection="1">
      <protection locked="0"/>
    </xf>
    <xf numFmtId="0" fontId="119" fillId="26" borderId="0" xfId="7" applyFont="1" applyFill="1" applyProtection="1">
      <alignment vertical="center"/>
      <protection locked="0"/>
    </xf>
    <xf numFmtId="0" fontId="119" fillId="0" borderId="0" xfId="0" applyFont="1"/>
    <xf numFmtId="0" fontId="119" fillId="0" borderId="0" xfId="0" applyFont="1" applyProtection="1">
      <protection locked="0"/>
    </xf>
    <xf numFmtId="0" fontId="119" fillId="0" borderId="0" xfId="17" applyFont="1" applyFill="1" applyAlignment="1"/>
    <xf numFmtId="0" fontId="121" fillId="0" borderId="0" xfId="0" applyFont="1"/>
    <xf numFmtId="0" fontId="119" fillId="26" borderId="0" xfId="7" applyFont="1" applyFill="1">
      <alignment vertical="center"/>
    </xf>
    <xf numFmtId="0" fontId="119" fillId="31" borderId="0" xfId="6" applyFont="1" applyFill="1"/>
    <xf numFmtId="0" fontId="119" fillId="0" borderId="0" xfId="6" applyFont="1" applyFill="1" applyAlignment="1">
      <alignment vertical="center"/>
    </xf>
    <xf numFmtId="0" fontId="121" fillId="28" borderId="0" xfId="0" applyFont="1" applyFill="1" applyProtection="1">
      <protection hidden="1"/>
    </xf>
    <xf numFmtId="0" fontId="8" fillId="0" borderId="0" xfId="0" quotePrefix="1" applyFont="1"/>
    <xf numFmtId="176" fontId="122" fillId="0" borderId="0" xfId="14" quotePrefix="1" applyFont="1">
      <alignment vertical="center"/>
    </xf>
    <xf numFmtId="169" fontId="14" fillId="6" borderId="0" xfId="8" applyNumberFormat="1" applyFont="1" applyFill="1" applyBorder="1">
      <protection locked="0"/>
    </xf>
    <xf numFmtId="0" fontId="119" fillId="34" borderId="0" xfId="6" applyFont="1" applyFill="1"/>
    <xf numFmtId="15" fontId="10" fillId="0" borderId="5" xfId="4" applyNumberFormat="1" applyFont="1" applyFill="1" applyBorder="1" applyAlignment="1" applyProtection="1">
      <alignment horizontal="center"/>
    </xf>
    <xf numFmtId="39" fontId="105" fillId="29" borderId="0" xfId="49" applyNumberFormat="1" applyFont="1" applyFill="1" applyBorder="1" applyAlignment="1" applyProtection="1">
      <alignment horizontal="center" vertical="center"/>
    </xf>
    <xf numFmtId="39" fontId="117" fillId="29" borderId="0" xfId="49" applyNumberFormat="1" applyFont="1" applyFill="1" applyBorder="1" applyAlignment="1" applyProtection="1">
      <alignment horizontal="center" vertical="center"/>
    </xf>
    <xf numFmtId="171" fontId="8" fillId="0" borderId="0" xfId="1" applyNumberFormat="1" applyFont="1" applyFill="1" applyBorder="1" applyProtection="1">
      <protection locked="0"/>
    </xf>
    <xf numFmtId="4" fontId="105" fillId="0" borderId="102" xfId="0" applyNumberFormat="1" applyFont="1" applyBorder="1" applyAlignment="1">
      <alignment horizontal="center" vertical="center"/>
    </xf>
    <xf numFmtId="198" fontId="104" fillId="0" borderId="104" xfId="0" applyNumberFormat="1" applyFont="1" applyBorder="1" applyAlignment="1">
      <alignment horizontal="center" vertical="center"/>
    </xf>
    <xf numFmtId="198" fontId="104" fillId="0" borderId="106" xfId="0" applyNumberFormat="1" applyFont="1" applyBorder="1" applyAlignment="1">
      <alignment horizontal="center" vertical="center"/>
    </xf>
    <xf numFmtId="198" fontId="104" fillId="0" borderId="107" xfId="0" applyNumberFormat="1" applyFont="1" applyBorder="1" applyAlignment="1">
      <alignment horizontal="center" vertical="center"/>
    </xf>
    <xf numFmtId="204" fontId="104" fillId="0" borderId="0" xfId="0" applyNumberFormat="1" applyFont="1" applyAlignment="1">
      <alignment horizontal="center"/>
    </xf>
    <xf numFmtId="0" fontId="123" fillId="16" borderId="0" xfId="0" applyFont="1" applyFill="1"/>
    <xf numFmtId="184" fontId="124" fillId="17" borderId="1" xfId="29" applyNumberFormat="1" applyFont="1" applyFill="1" applyBorder="1" applyProtection="1"/>
    <xf numFmtId="171" fontId="8" fillId="0" borderId="0" xfId="2" applyNumberFormat="1" applyFont="1" applyProtection="1">
      <protection locked="0"/>
    </xf>
    <xf numFmtId="203" fontId="119" fillId="0" borderId="0" xfId="0" applyNumberFormat="1" applyFont="1"/>
    <xf numFmtId="15" fontId="14" fillId="29" borderId="5" xfId="4" applyNumberFormat="1" applyFont="1" applyFill="1" applyBorder="1" applyAlignment="1">
      <alignment horizontal="center"/>
      <protection locked="0"/>
    </xf>
    <xf numFmtId="175" fontId="14" fillId="29" borderId="7" xfId="1" applyNumberFormat="1" applyFont="1" applyFill="1" applyBorder="1" applyAlignment="1" applyProtection="1">
      <alignment horizontal="center"/>
      <protection locked="0"/>
    </xf>
    <xf numFmtId="0" fontId="14" fillId="29" borderId="2" xfId="43" applyNumberFormat="1" applyFont="1" applyFill="1" applyBorder="1" applyAlignment="1" applyProtection="1">
      <alignment horizontal="center"/>
      <protection locked="0"/>
    </xf>
    <xf numFmtId="183" fontId="55" fillId="29" borderId="37" xfId="28" applyNumberFormat="1" applyFont="1" applyFill="1" applyBorder="1" applyAlignment="1" applyProtection="1">
      <alignment horizontal="center"/>
      <protection locked="0"/>
    </xf>
    <xf numFmtId="0" fontId="14" fillId="29" borderId="115" xfId="43" applyNumberFormat="1" applyFont="1" applyFill="1" applyBorder="1" applyAlignment="1" applyProtection="1">
      <alignment horizontal="center"/>
      <protection locked="0"/>
    </xf>
    <xf numFmtId="0" fontId="55" fillId="29" borderId="37" xfId="28" applyNumberFormat="1" applyFont="1" applyFill="1" applyBorder="1" applyAlignment="1" applyProtection="1">
      <alignment horizontal="center"/>
      <protection locked="0"/>
    </xf>
    <xf numFmtId="183" fontId="55" fillId="29" borderId="37" xfId="28" applyNumberFormat="1" applyFont="1" applyFill="1" applyBorder="1" applyAlignment="1" applyProtection="1">
      <alignment horizontal="center" wrapText="1"/>
      <protection locked="0"/>
    </xf>
    <xf numFmtId="169" fontId="14" fillId="29" borderId="0" xfId="8" applyNumberFormat="1" applyFont="1" applyFill="1" applyBorder="1">
      <protection locked="0"/>
    </xf>
    <xf numFmtId="171" fontId="14" fillId="29" borderId="0" xfId="2" applyNumberFormat="1" applyFont="1" applyFill="1" applyBorder="1" applyProtection="1">
      <protection locked="0"/>
    </xf>
    <xf numFmtId="0" fontId="14" fillId="29" borderId="0" xfId="4" applyFont="1" applyFill="1" applyBorder="1">
      <protection locked="0"/>
    </xf>
    <xf numFmtId="169" fontId="14" fillId="29" borderId="0" xfId="4" applyNumberFormat="1" applyFont="1" applyFill="1" applyBorder="1">
      <protection locked="0"/>
    </xf>
    <xf numFmtId="174" fontId="14" fillId="29" borderId="0" xfId="4" applyNumberFormat="1" applyFont="1" applyFill="1" applyBorder="1">
      <protection locked="0"/>
    </xf>
    <xf numFmtId="9" fontId="14" fillId="29" borderId="0" xfId="2" applyFont="1" applyFill="1" applyBorder="1" applyProtection="1">
      <protection locked="0"/>
    </xf>
    <xf numFmtId="9" fontId="14" fillId="29" borderId="0" xfId="4" applyNumberFormat="1" applyFont="1" applyFill="1" applyBorder="1">
      <protection locked="0"/>
    </xf>
    <xf numFmtId="171" fontId="14" fillId="29" borderId="0" xfId="1" applyNumberFormat="1" applyFont="1" applyFill="1" applyBorder="1" applyProtection="1">
      <protection locked="0"/>
    </xf>
    <xf numFmtId="169" fontId="14" fillId="6" borderId="0" xfId="4" applyNumberFormat="1" applyFont="1" applyFill="1" applyBorder="1">
      <protection locked="0"/>
    </xf>
    <xf numFmtId="0" fontId="125" fillId="0" borderId="0" xfId="39" applyFont="1" applyAlignment="1">
      <alignment vertical="top"/>
    </xf>
    <xf numFmtId="0" fontId="126" fillId="0" borderId="0" xfId="0" applyFont="1"/>
    <xf numFmtId="0" fontId="127" fillId="0" borderId="0" xfId="0" applyFont="1"/>
    <xf numFmtId="39" fontId="128" fillId="0" borderId="0" xfId="0" applyNumberFormat="1" applyFont="1" applyAlignment="1">
      <alignment vertical="center"/>
    </xf>
    <xf numFmtId="9" fontId="126" fillId="0" borderId="0" xfId="0" applyNumberFormat="1" applyFont="1"/>
    <xf numFmtId="0" fontId="129" fillId="0" borderId="0" xfId="39" applyFont="1" applyAlignment="1">
      <alignment vertical="top"/>
    </xf>
    <xf numFmtId="0" fontId="130" fillId="0" borderId="0" xfId="39" applyFont="1" applyAlignment="1">
      <alignment vertical="top"/>
    </xf>
    <xf numFmtId="188" fontId="131" fillId="29" borderId="46" xfId="36" applyNumberFormat="1" applyFont="1" applyFill="1" applyBorder="1" applyAlignment="1" applyProtection="1">
      <alignment vertical="center"/>
    </xf>
    <xf numFmtId="189" fontId="131" fillId="29" borderId="46" xfId="36" applyNumberFormat="1" applyFont="1" applyFill="1" applyBorder="1" applyAlignment="1" applyProtection="1">
      <alignment vertical="center"/>
    </xf>
    <xf numFmtId="10" fontId="131" fillId="29" borderId="46" xfId="2" applyNumberFormat="1" applyFont="1" applyFill="1" applyBorder="1" applyAlignment="1" applyProtection="1">
      <alignment vertical="center"/>
    </xf>
    <xf numFmtId="171" fontId="131" fillId="29" borderId="46" xfId="2" applyNumberFormat="1" applyFont="1" applyFill="1" applyBorder="1" applyAlignment="1" applyProtection="1">
      <alignment vertical="center"/>
    </xf>
    <xf numFmtId="201" fontId="12" fillId="0" borderId="0" xfId="0" applyNumberFormat="1" applyFont="1" applyProtection="1">
      <protection locked="0"/>
    </xf>
    <xf numFmtId="0" fontId="14" fillId="29" borderId="2" xfId="43" applyNumberFormat="1" applyFont="1" applyFill="1" applyBorder="1" applyAlignment="1" applyProtection="1">
      <alignment horizontal="center" vertical="center"/>
      <protection locked="0"/>
    </xf>
    <xf numFmtId="3" fontId="14" fillId="29" borderId="2" xfId="43" applyNumberFormat="1" applyFont="1" applyFill="1" applyBorder="1" applyAlignment="1" applyProtection="1">
      <alignment horizontal="center" vertical="center"/>
      <protection locked="0"/>
    </xf>
    <xf numFmtId="10" fontId="14" fillId="29" borderId="2" xfId="43" applyNumberFormat="1" applyFont="1" applyFill="1" applyBorder="1" applyAlignment="1" applyProtection="1">
      <alignment horizontal="center" vertical="center"/>
      <protection locked="0"/>
    </xf>
    <xf numFmtId="0" fontId="14" fillId="29" borderId="115" xfId="43" applyNumberFormat="1" applyFont="1" applyFill="1" applyBorder="1" applyAlignment="1" applyProtection="1">
      <alignment horizontal="center" vertical="center"/>
      <protection locked="0"/>
    </xf>
    <xf numFmtId="0" fontId="14" fillId="29" borderId="114" xfId="43" applyNumberFormat="1" applyFont="1" applyFill="1" applyBorder="1" applyAlignment="1" applyProtection="1">
      <alignment horizontal="center" vertical="center"/>
      <protection locked="0"/>
    </xf>
    <xf numFmtId="183" fontId="55" fillId="29" borderId="37" xfId="28" applyNumberFormat="1" applyFont="1" applyFill="1" applyBorder="1" applyAlignment="1" applyProtection="1">
      <alignment horizontal="center" vertical="center"/>
      <protection locked="0"/>
    </xf>
    <xf numFmtId="201" fontId="10" fillId="0" borderId="0" xfId="0" applyNumberFormat="1" applyFont="1"/>
    <xf numFmtId="9" fontId="14" fillId="6" borderId="0" xfId="4" applyNumberFormat="1" applyFont="1" applyFill="1" applyBorder="1">
      <protection locked="0"/>
    </xf>
    <xf numFmtId="43" fontId="14" fillId="0" borderId="0" xfId="1" applyFont="1" applyFill="1" applyProtection="1">
      <protection locked="0"/>
    </xf>
    <xf numFmtId="0" fontId="14" fillId="0" borderId="0" xfId="0" applyFont="1" applyProtection="1">
      <protection locked="0"/>
    </xf>
    <xf numFmtId="174" fontId="14" fillId="6" borderId="0" xfId="4" applyNumberFormat="1" applyFont="1" applyFill="1" applyBorder="1">
      <protection locked="0"/>
    </xf>
    <xf numFmtId="9" fontId="14" fillId="6" borderId="0" xfId="2" applyFont="1" applyFill="1" applyBorder="1" applyProtection="1">
      <protection locked="0"/>
    </xf>
    <xf numFmtId="3" fontId="14" fillId="29" borderId="2" xfId="43" applyNumberFormat="1" applyFont="1" applyFill="1" applyBorder="1" applyAlignment="1" applyProtection="1">
      <alignment horizontal="center"/>
      <protection locked="0"/>
    </xf>
    <xf numFmtId="0" fontId="12" fillId="0" borderId="0" xfId="0" applyFont="1"/>
    <xf numFmtId="170" fontId="12" fillId="0" borderId="0" xfId="0" applyNumberFormat="1" applyFont="1"/>
    <xf numFmtId="200" fontId="8" fillId="0" borderId="0" xfId="0" applyNumberFormat="1" applyFont="1" applyAlignment="1">
      <alignment horizontal="right"/>
    </xf>
    <xf numFmtId="0" fontId="19" fillId="0" borderId="0" xfId="6" applyFont="1" applyFill="1" applyAlignment="1">
      <alignment horizontal="left" vertical="top" wrapText="1"/>
    </xf>
    <xf numFmtId="168" fontId="10" fillId="0" borderId="0" xfId="0" applyNumberFormat="1" applyFont="1"/>
    <xf numFmtId="0" fontId="12" fillId="0" borderId="0" xfId="0" quotePrefix="1" applyFont="1"/>
    <xf numFmtId="0" fontId="119" fillId="0" borderId="0" xfId="6" applyFont="1" applyFill="1" applyAlignment="1">
      <alignment horizontal="center"/>
    </xf>
    <xf numFmtId="202" fontId="8" fillId="0" borderId="0" xfId="0" applyNumberFormat="1" applyFont="1" applyAlignment="1">
      <alignment horizontal="center"/>
    </xf>
    <xf numFmtId="170" fontId="8" fillId="0" borderId="0" xfId="0" applyNumberFormat="1" applyFont="1" applyAlignment="1">
      <alignment horizontal="right"/>
    </xf>
    <xf numFmtId="202" fontId="8" fillId="0" borderId="116" xfId="0" applyNumberFormat="1" applyFont="1" applyBorder="1" applyAlignment="1">
      <alignment horizontal="center"/>
    </xf>
    <xf numFmtId="202" fontId="8" fillId="0" borderId="117" xfId="0" applyNumberFormat="1" applyFont="1" applyBorder="1" applyAlignment="1">
      <alignment horizontal="center"/>
    </xf>
    <xf numFmtId="170" fontId="8" fillId="0" borderId="0" xfId="0" applyNumberFormat="1" applyFont="1" applyAlignment="1">
      <alignment horizontal="center"/>
    </xf>
    <xf numFmtId="0" fontId="19" fillId="0" borderId="0" xfId="6" applyFont="1" applyFill="1"/>
    <xf numFmtId="0" fontId="12" fillId="0" borderId="54" xfId="0" applyFont="1" applyBorder="1"/>
    <xf numFmtId="0" fontId="119" fillId="0" borderId="113" xfId="6" applyFont="1" applyFill="1" applyBorder="1"/>
    <xf numFmtId="170" fontId="9" fillId="0" borderId="116" xfId="0" applyNumberFormat="1" applyFont="1" applyBorder="1" applyAlignment="1">
      <alignment horizontal="center"/>
    </xf>
    <xf numFmtId="202" fontId="12" fillId="0" borderId="117" xfId="0" applyNumberFormat="1" applyFont="1" applyBorder="1" applyAlignment="1">
      <alignment horizontal="center"/>
    </xf>
    <xf numFmtId="15" fontId="8" fillId="0" borderId="5" xfId="4" applyNumberFormat="1" applyFont="1" applyFill="1" applyBorder="1" applyProtection="1"/>
    <xf numFmtId="170" fontId="8" fillId="0" borderId="0" xfId="0" applyNumberFormat="1" applyFont="1"/>
    <xf numFmtId="171" fontId="8" fillId="0" borderId="0" xfId="2" applyNumberFormat="1" applyFont="1" applyProtection="1"/>
    <xf numFmtId="192" fontId="11" fillId="0" borderId="2" xfId="1" applyNumberFormat="1" applyFont="1" applyFill="1" applyBorder="1" applyAlignment="1" applyProtection="1">
      <alignment horizontal="center"/>
    </xf>
    <xf numFmtId="183" fontId="7" fillId="13" borderId="37" xfId="28" applyNumberFormat="1" applyFont="1" applyFill="1" applyBorder="1" applyAlignment="1" applyProtection="1">
      <alignment horizontal="center" vertical="center"/>
      <protection locked="0"/>
    </xf>
    <xf numFmtId="4" fontId="14" fillId="29" borderId="2" xfId="43" applyNumberFormat="1" applyFont="1" applyFill="1" applyBorder="1" applyAlignment="1" applyProtection="1">
      <alignment horizontal="center"/>
      <protection locked="0"/>
    </xf>
    <xf numFmtId="165" fontId="14" fillId="29" borderId="0" xfId="8" applyNumberFormat="1" applyFont="1" applyFill="1" applyBorder="1">
      <protection locked="0"/>
    </xf>
    <xf numFmtId="0" fontId="105" fillId="32" borderId="119" xfId="0" applyFont="1" applyFill="1" applyBorder="1" applyAlignment="1">
      <alignment vertical="center"/>
    </xf>
    <xf numFmtId="0" fontId="104" fillId="32" borderId="112" xfId="0" applyFont="1" applyFill="1" applyBorder="1"/>
    <xf numFmtId="4" fontId="105" fillId="0" borderId="113" xfId="0" applyNumberFormat="1" applyFont="1" applyBorder="1" applyAlignment="1">
      <alignment horizontal="center" vertical="center"/>
    </xf>
    <xf numFmtId="2" fontId="108" fillId="0" borderId="113" xfId="49" applyNumberFormat="1" applyFont="1" applyFill="1" applyBorder="1" applyAlignment="1" applyProtection="1">
      <alignment horizontal="center" vertical="center"/>
    </xf>
    <xf numFmtId="0" fontId="111" fillId="32" borderId="55" xfId="0" applyFont="1" applyFill="1" applyBorder="1" applyAlignment="1">
      <alignment horizontal="center"/>
    </xf>
    <xf numFmtId="0" fontId="105" fillId="33" borderId="119" xfId="0" applyFont="1" applyFill="1" applyBorder="1" applyAlignment="1">
      <alignment vertical="center"/>
    </xf>
    <xf numFmtId="0" fontId="105" fillId="0" borderId="120" xfId="0" applyFont="1" applyBorder="1" applyAlignment="1">
      <alignment horizontal="center" vertical="center" wrapText="1"/>
    </xf>
    <xf numFmtId="164" fontId="10" fillId="0" borderId="121" xfId="0" applyNumberFormat="1" applyFont="1" applyBorder="1" applyProtection="1">
      <protection locked="0"/>
    </xf>
    <xf numFmtId="169" fontId="10" fillId="0" borderId="121" xfId="0" applyNumberFormat="1" applyFont="1" applyBorder="1"/>
    <xf numFmtId="171" fontId="10" fillId="0" borderId="121" xfId="2" applyNumberFormat="1" applyFont="1" applyFill="1" applyBorder="1" applyProtection="1"/>
    <xf numFmtId="170" fontId="10" fillId="0" borderId="121" xfId="0" applyNumberFormat="1" applyFont="1" applyBorder="1"/>
    <xf numFmtId="170" fontId="18" fillId="35" borderId="121" xfId="0" applyNumberFormat="1" applyFont="1" applyFill="1" applyBorder="1"/>
    <xf numFmtId="0" fontId="119" fillId="0" borderId="120" xfId="6" applyFont="1" applyFill="1" applyBorder="1"/>
    <xf numFmtId="169" fontId="10" fillId="0" borderId="121" xfId="5" applyNumberFormat="1" applyFont="1" applyFill="1" applyBorder="1" applyProtection="1"/>
    <xf numFmtId="170" fontId="10" fillId="35" borderId="121" xfId="0" applyNumberFormat="1" applyFont="1" applyFill="1" applyBorder="1"/>
    <xf numFmtId="169" fontId="10" fillId="0" borderId="121" xfId="5" applyNumberFormat="1" applyFont="1" applyBorder="1" applyProtection="1"/>
    <xf numFmtId="0" fontId="96" fillId="0" borderId="120" xfId="44" applyFont="1" applyBorder="1" applyAlignment="1">
      <alignment vertical="center"/>
    </xf>
    <xf numFmtId="49" fontId="102" fillId="0" borderId="120" xfId="0" quotePrefix="1" applyNumberFormat="1" applyFont="1" applyBorder="1" applyAlignment="1">
      <alignment horizontal="center" vertical="center"/>
    </xf>
    <xf numFmtId="0" fontId="104" fillId="0" borderId="122" xfId="0" applyFont="1" applyBorder="1" applyAlignment="1">
      <alignment vertical="center" wrapText="1"/>
    </xf>
    <xf numFmtId="198" fontId="104" fillId="0" borderId="123" xfId="0" applyNumberFormat="1" applyFont="1" applyBorder="1" applyAlignment="1">
      <alignment horizontal="center" vertical="center"/>
    </xf>
    <xf numFmtId="197" fontId="105" fillId="0" borderId="124" xfId="0" applyNumberFormat="1" applyFont="1" applyBorder="1" applyAlignment="1">
      <alignment horizontal="center" vertical="center"/>
    </xf>
    <xf numFmtId="4" fontId="105" fillId="29" borderId="120" xfId="0" applyNumberFormat="1" applyFont="1" applyFill="1" applyBorder="1" applyAlignment="1">
      <alignment horizontal="center" vertical="center"/>
    </xf>
    <xf numFmtId="186" fontId="104" fillId="0" borderId="120" xfId="0" applyNumberFormat="1" applyFont="1" applyBorder="1" applyAlignment="1">
      <alignment horizontal="left" vertical="center"/>
    </xf>
    <xf numFmtId="0" fontId="104" fillId="5" borderId="125" xfId="0" applyFont="1" applyFill="1" applyBorder="1"/>
    <xf numFmtId="15" fontId="8" fillId="0" borderId="126" xfId="43" applyNumberFormat="1" applyFont="1" applyFill="1" applyBorder="1" applyAlignment="1" applyProtection="1">
      <alignment horizontal="center" vertical="center"/>
    </xf>
    <xf numFmtId="0" fontId="14" fillId="29" borderId="126" xfId="43" applyNumberFormat="1" applyFont="1" applyFill="1" applyBorder="1" applyAlignment="1" applyProtection="1">
      <alignment horizontal="center"/>
      <protection locked="0"/>
    </xf>
    <xf numFmtId="15" fontId="8" fillId="0" borderId="126" xfId="43" applyNumberFormat="1" applyFont="1" applyFill="1" applyBorder="1" applyAlignment="1" applyProtection="1">
      <alignment horizontal="center"/>
    </xf>
    <xf numFmtId="0" fontId="55" fillId="8" borderId="126" xfId="47" applyNumberFormat="1" applyFont="1" applyBorder="1" applyAlignment="1">
      <protection locked="0"/>
    </xf>
    <xf numFmtId="194" fontId="105" fillId="0" borderId="127" xfId="49" applyNumberFormat="1" applyFont="1" applyFill="1" applyBorder="1" applyAlignment="1" applyProtection="1">
      <alignment horizontal="center" vertical="center"/>
    </xf>
    <xf numFmtId="186" fontId="108" fillId="0" borderId="128" xfId="49" applyNumberFormat="1" applyFont="1" applyFill="1" applyBorder="1" applyAlignment="1" applyProtection="1">
      <alignment horizontal="center" vertical="center"/>
    </xf>
    <xf numFmtId="197" fontId="105" fillId="0" borderId="129" xfId="0" applyNumberFormat="1" applyFont="1" applyBorder="1" applyAlignment="1">
      <alignment horizontal="center" vertical="center"/>
    </xf>
    <xf numFmtId="186" fontId="105" fillId="0" borderId="130" xfId="0" applyNumberFormat="1" applyFont="1" applyBorder="1" applyAlignment="1">
      <alignment horizontal="center" vertical="center"/>
    </xf>
    <xf numFmtId="186" fontId="108" fillId="0" borderId="131" xfId="0" applyNumberFormat="1" applyFont="1" applyBorder="1" applyAlignment="1">
      <alignment horizontal="center" vertical="center"/>
    </xf>
    <xf numFmtId="186" fontId="105" fillId="0" borderId="129" xfId="0" applyNumberFormat="1" applyFont="1" applyBorder="1" applyAlignment="1">
      <alignment horizontal="center" vertical="center"/>
    </xf>
    <xf numFmtId="186" fontId="108" fillId="0" borderId="132" xfId="0" applyNumberFormat="1" applyFont="1" applyBorder="1" applyAlignment="1">
      <alignment horizontal="center" vertical="center"/>
    </xf>
    <xf numFmtId="198" fontId="104" fillId="0" borderId="133" xfId="0" applyNumberFormat="1" applyFont="1" applyBorder="1" applyAlignment="1">
      <alignment horizontal="center" vertical="center"/>
    </xf>
    <xf numFmtId="0" fontId="59" fillId="23" borderId="134" xfId="0" applyFont="1" applyFill="1" applyBorder="1"/>
    <xf numFmtId="0" fontId="25" fillId="0" borderId="134" xfId="0" applyFont="1" applyBorder="1"/>
    <xf numFmtId="0" fontId="82" fillId="23" borderId="134" xfId="39" applyFill="1" applyBorder="1"/>
    <xf numFmtId="0" fontId="10" fillId="0" borderId="134" xfId="40" applyFont="1" applyBorder="1" applyAlignment="1">
      <alignment horizontal="center"/>
    </xf>
    <xf numFmtId="0" fontId="18" fillId="0" borderId="134" xfId="0" applyFont="1" applyBorder="1"/>
    <xf numFmtId="170" fontId="8" fillId="7" borderId="135" xfId="5" applyNumberFormat="1" applyFont="1" applyFill="1" applyBorder="1" applyAlignment="1" applyProtection="1">
      <alignment vertical="center"/>
    </xf>
    <xf numFmtId="9" fontId="8" fillId="0" borderId="134" xfId="2" applyFont="1" applyFill="1" applyBorder="1" applyProtection="1"/>
    <xf numFmtId="169" fontId="14" fillId="6" borderId="134" xfId="8" applyNumberFormat="1" applyFont="1" applyFill="1" applyBorder="1">
      <protection locked="0"/>
    </xf>
    <xf numFmtId="169" fontId="8" fillId="0" borderId="136" xfId="5" applyNumberFormat="1" applyFont="1" applyFill="1" applyBorder="1" applyProtection="1"/>
    <xf numFmtId="173" fontId="23" fillId="0" borderId="134" xfId="0" applyNumberFormat="1" applyFont="1" applyBorder="1"/>
    <xf numFmtId="9" fontId="8" fillId="7" borderId="135" xfId="2" applyFont="1" applyFill="1" applyBorder="1" applyAlignment="1" applyProtection="1">
      <alignment vertical="center"/>
    </xf>
    <xf numFmtId="9" fontId="8" fillId="31" borderId="134" xfId="2" applyFont="1" applyFill="1" applyBorder="1" applyProtection="1"/>
    <xf numFmtId="201" fontId="8" fillId="7" borderId="135" xfId="5" applyNumberFormat="1" applyFont="1" applyFill="1" applyBorder="1" applyAlignment="1" applyProtection="1">
      <alignment vertical="center"/>
    </xf>
    <xf numFmtId="183" fontId="55" fillId="29" borderId="134" xfId="28" applyNumberFormat="1" applyFont="1" applyFill="1" applyBorder="1" applyAlignment="1" applyProtection="1">
      <alignment horizontal="center"/>
      <protection locked="0"/>
    </xf>
    <xf numFmtId="2" fontId="14" fillId="29" borderId="134" xfId="43" applyNumberFormat="1" applyFont="1" applyFill="1" applyBorder="1" applyAlignment="1" applyProtection="1">
      <alignment horizontal="center"/>
      <protection locked="0"/>
    </xf>
    <xf numFmtId="170" fontId="8" fillId="0" borderId="134" xfId="0" applyNumberFormat="1" applyFont="1" applyBorder="1" applyAlignment="1">
      <alignment horizontal="center"/>
    </xf>
    <xf numFmtId="202" fontId="8" fillId="0" borderId="134" xfId="0" applyNumberFormat="1" applyFont="1" applyBorder="1" applyAlignment="1">
      <alignment horizontal="center"/>
    </xf>
    <xf numFmtId="169" fontId="20" fillId="6" borderId="134" xfId="8" applyNumberFormat="1" applyFont="1" applyFill="1" applyBorder="1">
      <protection locked="0"/>
    </xf>
    <xf numFmtId="0" fontId="18" fillId="0" borderId="134" xfId="0" applyFont="1" applyBorder="1" applyProtection="1">
      <protection locked="0"/>
    </xf>
    <xf numFmtId="191" fontId="18" fillId="0" borderId="134" xfId="0" applyNumberFormat="1" applyFont="1" applyBorder="1"/>
    <xf numFmtId="169" fontId="10" fillId="0" borderId="137" xfId="5" applyNumberFormat="1" applyFont="1" applyFill="1" applyBorder="1" applyProtection="1"/>
    <xf numFmtId="169" fontId="10" fillId="0" borderId="137" xfId="5" applyNumberFormat="1" applyFont="1" applyBorder="1" applyProtection="1"/>
    <xf numFmtId="170" fontId="0" fillId="5" borderId="135" xfId="34" applyFont="1" applyBorder="1">
      <alignment vertical="center"/>
    </xf>
    <xf numFmtId="15" fontId="8" fillId="0" borderId="134" xfId="0" applyNumberFormat="1" applyFont="1" applyBorder="1"/>
    <xf numFmtId="39" fontId="105" fillId="0" borderId="143" xfId="49" applyNumberFormat="1" applyFont="1" applyFill="1" applyBorder="1" applyAlignment="1" applyProtection="1">
      <alignment horizontal="center" vertical="center"/>
    </xf>
    <xf numFmtId="39" fontId="108" fillId="0" borderId="144" xfId="49" applyNumberFormat="1" applyFont="1" applyFill="1" applyBorder="1" applyAlignment="1" applyProtection="1">
      <alignment horizontal="center" vertical="center"/>
    </xf>
    <xf numFmtId="39" fontId="108" fillId="0" borderId="145" xfId="49" applyNumberFormat="1" applyFont="1" applyFill="1" applyBorder="1" applyAlignment="1" applyProtection="1">
      <alignment horizontal="center" vertical="center"/>
    </xf>
    <xf numFmtId="39" fontId="108" fillId="0" borderId="146" xfId="49" applyNumberFormat="1" applyFont="1" applyFill="1" applyBorder="1" applyAlignment="1" applyProtection="1">
      <alignment horizontal="center" vertical="center"/>
    </xf>
    <xf numFmtId="194" fontId="105" fillId="0" borderId="147" xfId="49" applyNumberFormat="1" applyFont="1" applyFill="1" applyBorder="1" applyAlignment="1" applyProtection="1">
      <alignment horizontal="center" vertical="center"/>
    </xf>
    <xf numFmtId="186" fontId="108" fillId="0" borderId="148" xfId="49" applyNumberFormat="1" applyFont="1" applyFill="1" applyBorder="1" applyAlignment="1" applyProtection="1">
      <alignment horizontal="center" vertical="center"/>
    </xf>
    <xf numFmtId="197" fontId="105" fillId="0" borderId="149" xfId="0" applyNumberFormat="1" applyFont="1" applyBorder="1" applyAlignment="1">
      <alignment horizontal="center" vertical="center"/>
    </xf>
    <xf numFmtId="186" fontId="108" fillId="0" borderId="150" xfId="49" applyNumberFormat="1" applyFont="1" applyFill="1" applyBorder="1" applyAlignment="1" applyProtection="1">
      <alignment horizontal="center" vertical="center"/>
    </xf>
    <xf numFmtId="186" fontId="108" fillId="29" borderId="151" xfId="49" applyNumberFormat="1" applyFont="1" applyFill="1" applyBorder="1" applyAlignment="1" applyProtection="1">
      <alignment horizontal="center" vertical="center"/>
    </xf>
    <xf numFmtId="0" fontId="104" fillId="0" borderId="152" xfId="0" applyFont="1" applyBorder="1" applyAlignment="1">
      <alignment horizontal="left" vertical="center" wrapText="1"/>
    </xf>
    <xf numFmtId="0" fontId="104" fillId="0" borderId="153" xfId="0" applyFont="1" applyBorder="1" applyAlignment="1">
      <alignment horizontal="left" vertical="center" wrapText="1"/>
    </xf>
    <xf numFmtId="4" fontId="105" fillId="0" borderId="152" xfId="0" applyNumberFormat="1" applyFont="1" applyBorder="1" applyAlignment="1">
      <alignment horizontal="center" vertical="center"/>
    </xf>
    <xf numFmtId="39" fontId="108" fillId="0" borderId="154" xfId="49" applyNumberFormat="1" applyFont="1" applyFill="1" applyBorder="1" applyAlignment="1" applyProtection="1">
      <alignment horizontal="center" vertical="center"/>
    </xf>
    <xf numFmtId="4" fontId="105" fillId="29" borderId="155" xfId="0" applyNumberFormat="1" applyFont="1" applyFill="1" applyBorder="1" applyAlignment="1">
      <alignment horizontal="center" vertical="center"/>
    </xf>
    <xf numFmtId="39" fontId="108" fillId="29" borderId="156" xfId="49" applyNumberFormat="1" applyFont="1" applyFill="1" applyBorder="1" applyAlignment="1" applyProtection="1">
      <alignment horizontal="center" vertical="center"/>
    </xf>
    <xf numFmtId="39" fontId="108" fillId="0" borderId="156" xfId="49" applyNumberFormat="1" applyFont="1" applyFill="1" applyBorder="1" applyAlignment="1" applyProtection="1">
      <alignment horizontal="center" vertical="center"/>
    </xf>
    <xf numFmtId="0" fontId="69" fillId="26" borderId="141" xfId="0" applyFont="1" applyFill="1" applyBorder="1" applyAlignment="1">
      <alignment horizontal="centerContinuous" vertical="center"/>
    </xf>
    <xf numFmtId="0" fontId="69" fillId="26" borderId="157" xfId="0" applyFont="1" applyFill="1" applyBorder="1" applyAlignment="1">
      <alignment horizontal="centerContinuous" vertical="center"/>
    </xf>
    <xf numFmtId="0" fontId="69" fillId="26" borderId="140" xfId="0" applyFont="1" applyFill="1" applyBorder="1" applyAlignment="1">
      <alignment horizontal="centerContinuous" vertical="center"/>
    </xf>
    <xf numFmtId="0" fontId="71" fillId="26" borderId="158" xfId="0" applyFont="1" applyFill="1" applyBorder="1" applyAlignment="1">
      <alignment vertical="center"/>
    </xf>
    <xf numFmtId="0" fontId="25" fillId="0" borderId="140" xfId="0" applyFont="1" applyBorder="1"/>
    <xf numFmtId="0" fontId="71" fillId="26" borderId="141" xfId="0" applyFont="1" applyFill="1" applyBorder="1" applyAlignment="1">
      <alignment horizontal="centerContinuous" vertical="center"/>
    </xf>
    <xf numFmtId="0" fontId="71" fillId="26" borderId="157" xfId="0" applyFont="1" applyFill="1" applyBorder="1" applyAlignment="1">
      <alignment horizontal="centerContinuous" vertical="center"/>
    </xf>
    <xf numFmtId="0" fontId="71" fillId="26" borderId="140" xfId="0" applyFont="1" applyFill="1" applyBorder="1" applyAlignment="1">
      <alignment horizontal="centerContinuous" vertical="center"/>
    </xf>
    <xf numFmtId="169" fontId="10" fillId="0" borderId="157" xfId="5" applyNumberFormat="1" applyFont="1" applyFill="1" applyBorder="1" applyProtection="1"/>
    <xf numFmtId="170" fontId="8" fillId="0" borderId="141" xfId="0" applyNumberFormat="1" applyFont="1" applyBorder="1" applyAlignment="1">
      <alignment horizontal="center"/>
    </xf>
    <xf numFmtId="0" fontId="12" fillId="0" borderId="152" xfId="0" applyFont="1" applyBorder="1"/>
    <xf numFmtId="169" fontId="10" fillId="0" borderId="157" xfId="5" applyNumberFormat="1" applyFont="1" applyBorder="1" applyProtection="1"/>
    <xf numFmtId="0" fontId="69" fillId="26" borderId="158" xfId="45" applyNumberFormat="1" applyFont="1" applyFill="1" applyBorder="1">
      <alignment horizontal="center" vertical="center" wrapText="1"/>
    </xf>
    <xf numFmtId="0" fontId="104" fillId="23" borderId="159" xfId="0" applyFont="1" applyFill="1" applyBorder="1"/>
    <xf numFmtId="0" fontId="104" fillId="0" borderId="159" xfId="0" applyFont="1" applyBorder="1" applyAlignment="1">
      <alignment horizontal="right" vertical="center"/>
    </xf>
    <xf numFmtId="0" fontId="105" fillId="0" borderId="152" xfId="0" applyFont="1" applyBorder="1" applyAlignment="1">
      <alignment horizontal="center" vertical="center" wrapText="1"/>
    </xf>
    <xf numFmtId="0" fontId="105" fillId="0" borderId="156" xfId="0" applyFont="1" applyBorder="1" applyAlignment="1">
      <alignment horizontal="center" vertical="center" wrapText="1"/>
    </xf>
    <xf numFmtId="186" fontId="108" fillId="0" borderId="151" xfId="49" applyNumberFormat="1" applyFont="1" applyFill="1" applyBorder="1" applyAlignment="1" applyProtection="1">
      <alignment horizontal="center" vertical="center"/>
    </xf>
    <xf numFmtId="197" fontId="105" fillId="29" borderId="160" xfId="0" applyNumberFormat="1" applyFont="1" applyFill="1" applyBorder="1" applyAlignment="1">
      <alignment horizontal="center" vertical="center"/>
    </xf>
    <xf numFmtId="186" fontId="108" fillId="29" borderId="161" xfId="49" applyNumberFormat="1" applyFont="1" applyFill="1" applyBorder="1" applyAlignment="1" applyProtection="1">
      <alignment horizontal="center" vertical="center"/>
    </xf>
    <xf numFmtId="186" fontId="108" fillId="0" borderId="156" xfId="49" applyNumberFormat="1" applyFont="1" applyFill="1" applyBorder="1" applyAlignment="1" applyProtection="1">
      <alignment horizontal="center" vertical="center"/>
    </xf>
    <xf numFmtId="197" fontId="105" fillId="0" borderId="162" xfId="0" applyNumberFormat="1" applyFont="1" applyBorder="1" applyAlignment="1">
      <alignment horizontal="center" vertical="center"/>
    </xf>
    <xf numFmtId="186" fontId="108" fillId="0" borderId="163" xfId="49" applyNumberFormat="1" applyFont="1" applyFill="1" applyBorder="1" applyAlignment="1" applyProtection="1">
      <alignment horizontal="center" vertical="center"/>
    </xf>
    <xf numFmtId="39" fontId="108" fillId="0" borderId="153" xfId="49" applyNumberFormat="1" applyFont="1" applyFill="1" applyBorder="1" applyAlignment="1" applyProtection="1">
      <alignment horizontal="center" vertical="center"/>
    </xf>
    <xf numFmtId="186" fontId="111" fillId="32" borderId="164" xfId="0" applyNumberFormat="1" applyFont="1" applyFill="1" applyBorder="1" applyAlignment="1">
      <alignment horizontal="left" vertical="center"/>
    </xf>
    <xf numFmtId="186" fontId="111" fillId="32" borderId="157" xfId="0" applyNumberFormat="1" applyFont="1" applyFill="1" applyBorder="1" applyAlignment="1">
      <alignment horizontal="left" vertical="center"/>
    </xf>
    <xf numFmtId="186" fontId="118" fillId="32" borderId="170" xfId="0" applyNumberFormat="1" applyFont="1" applyFill="1" applyBorder="1" applyAlignment="1">
      <alignment horizontal="center" vertical="center"/>
    </xf>
    <xf numFmtId="0" fontId="104" fillId="0" borderId="158" xfId="0" applyFont="1" applyBorder="1" applyAlignment="1">
      <alignment horizontal="left" vertical="center" wrapText="1"/>
    </xf>
    <xf numFmtId="186" fontId="104" fillId="0" borderId="152" xfId="0" applyNumberFormat="1" applyFont="1" applyBorder="1" applyAlignment="1">
      <alignment horizontal="left" vertical="center"/>
    </xf>
    <xf numFmtId="39" fontId="105" fillId="0" borderId="173" xfId="49" applyNumberFormat="1" applyFont="1" applyFill="1" applyBorder="1" applyAlignment="1" applyProtection="1">
      <alignment horizontal="center" vertical="center"/>
    </xf>
    <xf numFmtId="39" fontId="108" fillId="0" borderId="174" xfId="49" applyNumberFormat="1" applyFont="1" applyFill="1" applyBorder="1" applyAlignment="1" applyProtection="1">
      <alignment horizontal="center" vertical="center"/>
    </xf>
    <xf numFmtId="39" fontId="108" fillId="0" borderId="175" xfId="49" applyNumberFormat="1" applyFont="1" applyFill="1" applyBorder="1" applyAlignment="1" applyProtection="1">
      <alignment horizontal="center" vertical="center"/>
    </xf>
    <xf numFmtId="39" fontId="108" fillId="0" borderId="176" xfId="49" applyNumberFormat="1" applyFont="1" applyFill="1" applyBorder="1" applyAlignment="1" applyProtection="1">
      <alignment horizontal="center" vertical="center"/>
    </xf>
    <xf numFmtId="194" fontId="105" fillId="0" borderId="177" xfId="49" applyNumberFormat="1" applyFont="1" applyFill="1" applyBorder="1" applyAlignment="1" applyProtection="1">
      <alignment horizontal="center" vertical="center"/>
    </xf>
    <xf numFmtId="186" fontId="108" fillId="0" borderId="178" xfId="49" applyNumberFormat="1" applyFont="1" applyFill="1" applyBorder="1" applyAlignment="1" applyProtection="1">
      <alignment horizontal="center" vertical="center"/>
    </xf>
    <xf numFmtId="197" fontId="105" fillId="0" borderId="179" xfId="0" applyNumberFormat="1" applyFont="1" applyBorder="1" applyAlignment="1">
      <alignment horizontal="center" vertical="center"/>
    </xf>
    <xf numFmtId="186" fontId="108" fillId="0" borderId="180" xfId="49" applyNumberFormat="1" applyFont="1" applyFill="1" applyBorder="1" applyAlignment="1" applyProtection="1">
      <alignment horizontal="center" vertical="center"/>
    </xf>
    <xf numFmtId="186" fontId="108" fillId="29" borderId="181" xfId="49" applyNumberFormat="1" applyFont="1" applyFill="1" applyBorder="1" applyAlignment="1" applyProtection="1">
      <alignment horizontal="center" vertical="center"/>
    </xf>
    <xf numFmtId="0" fontId="12" fillId="0" borderId="8"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9" fillId="0" borderId="0" xfId="6" applyFont="1" applyFill="1" applyAlignment="1" applyProtection="1">
      <alignment horizontal="left" vertical="top" wrapText="1"/>
      <protection locked="0"/>
    </xf>
    <xf numFmtId="176" fontId="46" fillId="0" borderId="0" xfId="17" applyNumberFormat="1" applyFont="1" applyFill="1" applyAlignment="1">
      <alignment horizontal="left" vertical="center" wrapText="1"/>
    </xf>
    <xf numFmtId="0" fontId="30" fillId="0" borderId="0" xfId="10" applyFont="1" applyAlignment="1" applyProtection="1">
      <alignment horizontal="left" vertical="center" wrapText="1"/>
      <protection locked="0"/>
    </xf>
    <xf numFmtId="0" fontId="30" fillId="0" borderId="47" xfId="10" applyFont="1" applyBorder="1" applyAlignment="1" applyProtection="1">
      <alignment horizontal="left" vertical="center" wrapText="1"/>
      <protection locked="0"/>
    </xf>
    <xf numFmtId="0" fontId="104" fillId="0" borderId="142" xfId="0" quotePrefix="1" applyFont="1" applyBorder="1" applyAlignment="1">
      <alignment horizontal="center" vertical="center" wrapText="1"/>
    </xf>
    <xf numFmtId="0" fontId="104" fillId="0" borderId="64" xfId="0" quotePrefix="1" applyFont="1" applyBorder="1" applyAlignment="1">
      <alignment horizontal="center" vertical="center" wrapText="1"/>
    </xf>
    <xf numFmtId="0" fontId="104" fillId="0" borderId="79" xfId="0" quotePrefix="1" applyFont="1" applyBorder="1" applyAlignment="1">
      <alignment horizontal="center" vertical="center" wrapText="1"/>
    </xf>
    <xf numFmtId="0" fontId="100" fillId="32" borderId="141" xfId="0" applyFont="1" applyFill="1" applyBorder="1" applyAlignment="1">
      <alignment horizontal="center" vertical="center"/>
    </xf>
    <xf numFmtId="0" fontId="100" fillId="32" borderId="157" xfId="0" applyFont="1" applyFill="1" applyBorder="1" applyAlignment="1">
      <alignment horizontal="center" vertical="center"/>
    </xf>
    <xf numFmtId="0" fontId="100" fillId="32" borderId="140" xfId="0" applyFont="1" applyFill="1" applyBorder="1" applyAlignment="1">
      <alignment horizontal="center" vertical="center"/>
    </xf>
    <xf numFmtId="0" fontId="105" fillId="32" borderId="51" xfId="0" quotePrefix="1" applyFont="1" applyFill="1" applyBorder="1" applyAlignment="1">
      <alignment horizontal="center" vertical="center"/>
    </xf>
    <xf numFmtId="0" fontId="105" fillId="32" borderId="52" xfId="0" applyFont="1" applyFill="1" applyBorder="1" applyAlignment="1">
      <alignment horizontal="center" vertical="center"/>
    </xf>
    <xf numFmtId="0" fontId="105" fillId="32" borderId="53" xfId="0" applyFont="1" applyFill="1" applyBorder="1" applyAlignment="1">
      <alignment horizontal="center" vertical="center"/>
    </xf>
    <xf numFmtId="0" fontId="105" fillId="32" borderId="54" xfId="0" quotePrefix="1" applyFont="1" applyFill="1" applyBorder="1" applyAlignment="1">
      <alignment horizontal="center" vertical="center" wrapText="1"/>
    </xf>
    <xf numFmtId="0" fontId="105" fillId="32" borderId="55" xfId="0" quotePrefix="1" applyFont="1" applyFill="1" applyBorder="1" applyAlignment="1">
      <alignment horizontal="center" vertical="center" wrapText="1"/>
    </xf>
    <xf numFmtId="0" fontId="105" fillId="32" borderId="56" xfId="0" quotePrefix="1" applyFont="1" applyFill="1" applyBorder="1" applyAlignment="1">
      <alignment horizontal="center" vertical="center" wrapText="1"/>
    </xf>
    <xf numFmtId="0" fontId="105" fillId="32" borderId="58" xfId="0" quotePrefix="1" applyFont="1" applyFill="1" applyBorder="1" applyAlignment="1">
      <alignment horizontal="center" vertical="center" wrapText="1"/>
    </xf>
    <xf numFmtId="0" fontId="105" fillId="32" borderId="118" xfId="0" quotePrefix="1" applyFont="1" applyFill="1" applyBorder="1" applyAlignment="1">
      <alignment horizontal="center" vertical="center" wrapText="1"/>
    </xf>
    <xf numFmtId="0" fontId="105" fillId="32" borderId="59" xfId="0" applyFont="1" applyFill="1" applyBorder="1" applyAlignment="1">
      <alignment horizontal="center" vertical="center" wrapText="1"/>
    </xf>
    <xf numFmtId="0" fontId="105" fillId="32" borderId="61" xfId="0" applyFont="1" applyFill="1" applyBorder="1" applyAlignment="1">
      <alignment horizontal="center" vertical="center" wrapText="1"/>
    </xf>
    <xf numFmtId="0" fontId="105" fillId="32" borderId="0" xfId="0" quotePrefix="1" applyFont="1" applyFill="1" applyAlignment="1">
      <alignment horizontal="center" vertical="center"/>
    </xf>
    <xf numFmtId="0" fontId="105" fillId="32" borderId="0" xfId="0" applyFont="1" applyFill="1" applyAlignment="1">
      <alignment horizontal="center" vertical="center"/>
    </xf>
    <xf numFmtId="0" fontId="105" fillId="32" borderId="39" xfId="0" applyFont="1" applyFill="1" applyBorder="1" applyAlignment="1">
      <alignment horizontal="center" vertical="center"/>
    </xf>
    <xf numFmtId="0" fontId="105" fillId="32" borderId="58" xfId="0" applyFont="1" applyFill="1" applyBorder="1" applyAlignment="1">
      <alignment horizontal="center" vertical="center"/>
    </xf>
    <xf numFmtId="0" fontId="105" fillId="32" borderId="60" xfId="0" applyFont="1" applyFill="1" applyBorder="1" applyAlignment="1">
      <alignment horizontal="center" vertical="center"/>
    </xf>
    <xf numFmtId="0" fontId="105" fillId="32" borderId="49" xfId="0" applyFont="1" applyFill="1" applyBorder="1" applyAlignment="1">
      <alignment horizontal="center" vertical="center"/>
    </xf>
    <xf numFmtId="0" fontId="104" fillId="0" borderId="71" xfId="0" quotePrefix="1" applyFont="1" applyBorder="1" applyAlignment="1">
      <alignment horizontal="center" vertical="center" wrapText="1"/>
    </xf>
    <xf numFmtId="0" fontId="105" fillId="0" borderId="51" xfId="0" quotePrefix="1" applyFont="1" applyBorder="1" applyAlignment="1">
      <alignment horizontal="center" vertical="center" wrapText="1"/>
    </xf>
    <xf numFmtId="0" fontId="105" fillId="0" borderId="53" xfId="0" quotePrefix="1" applyFont="1" applyBorder="1" applyAlignment="1">
      <alignment horizontal="center" vertical="center" wrapText="1"/>
    </xf>
    <xf numFmtId="0" fontId="105" fillId="32" borderId="51" xfId="0" applyFont="1" applyFill="1" applyBorder="1" applyAlignment="1">
      <alignment horizontal="center" vertical="center" wrapText="1"/>
    </xf>
    <xf numFmtId="0" fontId="105" fillId="32" borderId="52" xfId="0" applyFont="1" applyFill="1" applyBorder="1" applyAlignment="1">
      <alignment horizontal="center" vertical="center" wrapText="1"/>
    </xf>
    <xf numFmtId="0" fontId="105" fillId="32" borderId="53" xfId="0" applyFont="1" applyFill="1" applyBorder="1" applyAlignment="1">
      <alignment horizontal="center" vertical="center" wrapText="1"/>
    </xf>
    <xf numFmtId="0" fontId="105" fillId="32" borderId="54" xfId="0" applyFont="1" applyFill="1" applyBorder="1" applyAlignment="1">
      <alignment horizontal="center" vertical="center" wrapText="1"/>
    </xf>
    <xf numFmtId="0" fontId="105" fillId="32" borderId="113" xfId="0" applyFont="1" applyFill="1" applyBorder="1" applyAlignment="1">
      <alignment horizontal="center" vertical="center" wrapText="1"/>
    </xf>
    <xf numFmtId="0" fontId="105" fillId="32" borderId="55" xfId="0" applyFont="1" applyFill="1" applyBorder="1" applyAlignment="1">
      <alignment horizontal="center" vertical="center" wrapText="1"/>
    </xf>
    <xf numFmtId="0" fontId="105" fillId="32" borderId="108" xfId="0" quotePrefix="1" applyFont="1" applyFill="1" applyBorder="1" applyAlignment="1">
      <alignment horizontal="center" vertical="center" wrapText="1"/>
    </xf>
    <xf numFmtId="0" fontId="104" fillId="32" borderId="112" xfId="0" applyFont="1" applyFill="1" applyBorder="1" applyAlignment="1">
      <alignment horizontal="center" vertical="center" wrapText="1"/>
    </xf>
    <xf numFmtId="0" fontId="104" fillId="32" borderId="49" xfId="0" applyFont="1" applyFill="1" applyBorder="1" applyAlignment="1">
      <alignment horizontal="center" vertical="center" wrapText="1"/>
    </xf>
    <xf numFmtId="0" fontId="104" fillId="32" borderId="39" xfId="0" applyFont="1" applyFill="1" applyBorder="1" applyAlignment="1">
      <alignment horizontal="center" vertical="center" wrapText="1"/>
    </xf>
    <xf numFmtId="0" fontId="105" fillId="32" borderId="113" xfId="0" quotePrefix="1" applyFont="1" applyFill="1" applyBorder="1" applyAlignment="1">
      <alignment horizontal="center" vertical="center" wrapText="1"/>
    </xf>
    <xf numFmtId="0" fontId="104" fillId="32" borderId="55" xfId="0" applyFont="1" applyFill="1" applyBorder="1" applyAlignment="1">
      <alignment horizontal="center" vertical="center" wrapText="1"/>
    </xf>
    <xf numFmtId="0" fontId="104" fillId="32" borderId="0" xfId="0" applyFont="1" applyFill="1" applyAlignment="1">
      <alignment horizontal="center" vertical="center" wrapText="1"/>
    </xf>
    <xf numFmtId="0" fontId="104" fillId="32" borderId="58" xfId="0" applyFont="1" applyFill="1" applyBorder="1" applyAlignment="1">
      <alignment horizontal="center" vertical="center" wrapText="1"/>
    </xf>
    <xf numFmtId="0" fontId="105" fillId="32" borderId="56" xfId="0" applyFont="1" applyFill="1" applyBorder="1" applyAlignment="1">
      <alignment horizontal="center" vertical="center"/>
    </xf>
    <xf numFmtId="0" fontId="105" fillId="32" borderId="87" xfId="0" applyFont="1" applyFill="1" applyBorder="1" applyAlignment="1">
      <alignment horizontal="center" vertical="center"/>
    </xf>
    <xf numFmtId="0" fontId="105" fillId="32" borderId="41" xfId="0" applyFont="1" applyFill="1" applyBorder="1" applyAlignment="1">
      <alignment horizontal="center" vertical="center"/>
    </xf>
    <xf numFmtId="0" fontId="105" fillId="32" borderId="112" xfId="0" quotePrefix="1" applyFont="1" applyFill="1" applyBorder="1" applyAlignment="1">
      <alignment horizontal="center" vertical="center" wrapText="1"/>
    </xf>
    <xf numFmtId="0" fontId="105" fillId="32" borderId="54" xfId="0" applyFont="1" applyFill="1" applyBorder="1" applyAlignment="1">
      <alignment horizontal="center"/>
    </xf>
    <xf numFmtId="0" fontId="105" fillId="32" borderId="112" xfId="0" applyFont="1" applyFill="1" applyBorder="1" applyAlignment="1">
      <alignment horizontal="center"/>
    </xf>
    <xf numFmtId="0" fontId="104" fillId="0" borderId="138" xfId="0" applyFont="1" applyBorder="1"/>
    <xf numFmtId="0" fontId="104" fillId="0" borderId="139" xfId="0" applyFont="1" applyBorder="1"/>
    <xf numFmtId="0" fontId="105" fillId="32" borderId="40" xfId="0" applyFont="1" applyFill="1" applyBorder="1" applyAlignment="1">
      <alignment horizontal="center"/>
    </xf>
    <xf numFmtId="0" fontId="105" fillId="32" borderId="41" xfId="0" applyFont="1" applyFill="1" applyBorder="1" applyAlignment="1">
      <alignment horizontal="center"/>
    </xf>
    <xf numFmtId="0" fontId="104" fillId="0" borderId="56" xfId="0" applyFont="1" applyBorder="1" applyAlignment="1">
      <alignment horizontal="left" vertical="center" wrapText="1"/>
    </xf>
    <xf numFmtId="0" fontId="104" fillId="0" borderId="39" xfId="0" applyFont="1" applyBorder="1" applyAlignment="1">
      <alignment horizontal="left" vertical="center" wrapText="1"/>
    </xf>
    <xf numFmtId="0" fontId="104" fillId="0" borderId="56" xfId="0" applyFont="1" applyBorder="1"/>
    <xf numFmtId="0" fontId="104" fillId="0" borderId="39" xfId="0" applyFont="1" applyBorder="1"/>
    <xf numFmtId="0" fontId="114" fillId="0" borderId="0" xfId="0" applyFont="1" applyAlignment="1">
      <alignment horizontal="left" vertical="center"/>
    </xf>
    <xf numFmtId="0" fontId="114" fillId="0" borderId="39" xfId="0" applyFont="1" applyBorder="1" applyAlignment="1">
      <alignment horizontal="left" vertical="center"/>
    </xf>
    <xf numFmtId="0" fontId="104" fillId="0" borderId="56" xfId="0" applyFont="1" applyBorder="1" applyAlignment="1">
      <alignment horizontal="left"/>
    </xf>
    <xf numFmtId="0" fontId="104" fillId="0" borderId="39" xfId="0" applyFont="1" applyBorder="1" applyAlignment="1">
      <alignment horizontal="left"/>
    </xf>
    <xf numFmtId="0" fontId="104" fillId="0" borderId="138" xfId="0" applyFont="1" applyBorder="1" applyAlignment="1">
      <alignment horizontal="left" vertical="center" wrapText="1"/>
    </xf>
    <xf numFmtId="0" fontId="104" fillId="0" borderId="139" xfId="0" applyFont="1" applyBorder="1" applyAlignment="1">
      <alignment horizontal="left" vertical="center" wrapText="1"/>
    </xf>
    <xf numFmtId="0" fontId="104" fillId="0" borderId="152" xfId="0" applyFont="1" applyBorder="1" applyAlignment="1">
      <alignment horizontal="left" vertical="center" wrapText="1"/>
    </xf>
    <xf numFmtId="0" fontId="104" fillId="0" borderId="153" xfId="0" applyFont="1" applyBorder="1" applyAlignment="1">
      <alignment horizontal="left" vertical="center" wrapText="1"/>
    </xf>
    <xf numFmtId="0" fontId="104" fillId="0" borderId="120" xfId="0" applyFont="1" applyBorder="1" applyAlignment="1">
      <alignment horizontal="left" vertical="center"/>
    </xf>
    <xf numFmtId="0" fontId="104" fillId="0" borderId="153" xfId="0" applyFont="1" applyBorder="1" applyAlignment="1">
      <alignment horizontal="left" vertical="center"/>
    </xf>
    <xf numFmtId="0" fontId="104" fillId="0" borderId="113" xfId="0" applyFont="1" applyBorder="1" applyAlignment="1">
      <alignment horizontal="center" vertical="top" wrapText="1"/>
    </xf>
    <xf numFmtId="0" fontId="104" fillId="0" borderId="0" xfId="0" applyFont="1" applyAlignment="1">
      <alignment horizontal="center" vertical="top" wrapText="1"/>
    </xf>
    <xf numFmtId="0" fontId="104" fillId="0" borderId="152" xfId="0" applyFont="1" applyBorder="1"/>
    <xf numFmtId="0" fontId="104" fillId="0" borderId="153" xfId="0" applyFont="1" applyBorder="1"/>
    <xf numFmtId="0" fontId="105" fillId="32" borderId="0" xfId="0" quotePrefix="1" applyFont="1" applyFill="1" applyAlignment="1">
      <alignment horizontal="center" vertical="center" wrapText="1"/>
    </xf>
    <xf numFmtId="0" fontId="105" fillId="32" borderId="39" xfId="0" quotePrefix="1" applyFont="1" applyFill="1" applyBorder="1" applyAlignment="1">
      <alignment horizontal="center" vertical="center" wrapText="1"/>
    </xf>
    <xf numFmtId="0" fontId="105" fillId="32" borderId="56" xfId="0" applyFont="1" applyFill="1" applyBorder="1" applyAlignment="1">
      <alignment horizontal="center"/>
    </xf>
    <xf numFmtId="0" fontId="105" fillId="32" borderId="39" xfId="0" applyFont="1" applyFill="1" applyBorder="1" applyAlignment="1">
      <alignment horizontal="center"/>
    </xf>
    <xf numFmtId="0" fontId="105" fillId="32" borderId="152" xfId="0" applyFont="1" applyFill="1" applyBorder="1" applyAlignment="1">
      <alignment horizontal="center" vertical="center" wrapText="1"/>
    </xf>
    <xf numFmtId="0" fontId="105" fillId="32" borderId="120" xfId="0" applyFont="1" applyFill="1" applyBorder="1" applyAlignment="1">
      <alignment horizontal="center" vertical="center" wrapText="1"/>
    </xf>
    <xf numFmtId="0" fontId="105" fillId="32" borderId="156" xfId="0" applyFont="1" applyFill="1" applyBorder="1" applyAlignment="1">
      <alignment horizontal="center" vertical="center" wrapText="1"/>
    </xf>
    <xf numFmtId="0" fontId="105" fillId="32" borderId="87" xfId="0" applyFont="1" applyFill="1" applyBorder="1" applyAlignment="1">
      <alignment horizontal="center"/>
    </xf>
    <xf numFmtId="0" fontId="105" fillId="32" borderId="112" xfId="0" applyFont="1" applyFill="1" applyBorder="1" applyAlignment="1">
      <alignment horizontal="center" vertical="center" wrapText="1"/>
    </xf>
    <xf numFmtId="0" fontId="105" fillId="32" borderId="113" xfId="0" applyFont="1" applyFill="1" applyBorder="1" applyAlignment="1">
      <alignment horizontal="center"/>
    </xf>
    <xf numFmtId="0" fontId="105" fillId="32" borderId="109" xfId="0" applyFont="1" applyFill="1" applyBorder="1" applyAlignment="1">
      <alignment horizontal="center"/>
    </xf>
    <xf numFmtId="0" fontId="105" fillId="32" borderId="110" xfId="0" applyFont="1" applyFill="1" applyBorder="1" applyAlignment="1">
      <alignment horizontal="center"/>
    </xf>
    <xf numFmtId="0" fontId="105" fillId="32" borderId="111" xfId="0" applyFont="1" applyFill="1" applyBorder="1" applyAlignment="1">
      <alignment horizontal="center"/>
    </xf>
    <xf numFmtId="0" fontId="104" fillId="0" borderId="0" xfId="0" applyFont="1" applyAlignment="1">
      <alignment horizontal="left" vertical="center" wrapText="1"/>
    </xf>
    <xf numFmtId="0" fontId="104" fillId="0" borderId="56" xfId="0" applyFont="1" applyBorder="1" applyAlignment="1">
      <alignment horizontal="left" vertical="center"/>
    </xf>
    <xf numFmtId="0" fontId="104" fillId="0" borderId="39" xfId="0" applyFont="1" applyBorder="1" applyAlignment="1">
      <alignment horizontal="left" vertical="center"/>
    </xf>
    <xf numFmtId="0" fontId="105" fillId="32" borderId="51" xfId="0" applyFont="1" applyFill="1" applyBorder="1" applyAlignment="1">
      <alignment horizontal="center"/>
    </xf>
    <xf numFmtId="0" fontId="105" fillId="32" borderId="52" xfId="0" applyFont="1" applyFill="1" applyBorder="1" applyAlignment="1">
      <alignment horizontal="center"/>
    </xf>
    <xf numFmtId="0" fontId="105" fillId="32" borderId="53" xfId="0" applyFont="1" applyFill="1" applyBorder="1" applyAlignment="1">
      <alignment horizontal="center"/>
    </xf>
    <xf numFmtId="0" fontId="105" fillId="32" borderId="54" xfId="0" quotePrefix="1" applyFont="1" applyFill="1" applyBorder="1" applyAlignment="1">
      <alignment horizontal="center" vertical="center"/>
    </xf>
    <xf numFmtId="0" fontId="105" fillId="32" borderId="113" xfId="0" quotePrefix="1" applyFont="1" applyFill="1" applyBorder="1" applyAlignment="1">
      <alignment horizontal="center" vertical="center"/>
    </xf>
    <xf numFmtId="0" fontId="105" fillId="32" borderId="55" xfId="0" quotePrefix="1" applyFont="1" applyFill="1" applyBorder="1" applyAlignment="1">
      <alignment horizontal="center" vertical="center"/>
    </xf>
    <xf numFmtId="0" fontId="105" fillId="32" borderId="58" xfId="0" quotePrefix="1" applyFont="1" applyFill="1" applyBorder="1" applyAlignment="1">
      <alignment horizontal="center" vertical="center"/>
    </xf>
    <xf numFmtId="0" fontId="105" fillId="0" borderId="54" xfId="0" applyFont="1" applyBorder="1" applyAlignment="1">
      <alignment horizontal="center"/>
    </xf>
    <xf numFmtId="0" fontId="105" fillId="0" borderId="113" xfId="0" applyFont="1" applyBorder="1" applyAlignment="1">
      <alignment horizontal="center"/>
    </xf>
    <xf numFmtId="0" fontId="105" fillId="0" borderId="55" xfId="0" applyFont="1" applyBorder="1" applyAlignment="1">
      <alignment horizontal="center"/>
    </xf>
    <xf numFmtId="186" fontId="118" fillId="32" borderId="171" xfId="0" applyNumberFormat="1" applyFont="1" applyFill="1" applyBorder="1" applyAlignment="1">
      <alignment horizontal="center" vertical="center"/>
    </xf>
    <xf numFmtId="186" fontId="118" fillId="32" borderId="165" xfId="0" applyNumberFormat="1" applyFont="1" applyFill="1" applyBorder="1" applyAlignment="1">
      <alignment horizontal="center" vertical="center"/>
    </xf>
    <xf numFmtId="0" fontId="105" fillId="32" borderId="55" xfId="0" applyFont="1" applyFill="1" applyBorder="1" applyAlignment="1">
      <alignment horizontal="center"/>
    </xf>
    <xf numFmtId="0" fontId="105" fillId="32" borderId="164" xfId="0" applyFont="1" applyFill="1" applyBorder="1" applyAlignment="1">
      <alignment horizontal="center"/>
    </xf>
    <xf numFmtId="0" fontId="105" fillId="32" borderId="157" xfId="0" applyFont="1" applyFill="1" applyBorder="1" applyAlignment="1">
      <alignment horizontal="center"/>
    </xf>
    <xf numFmtId="0" fontId="105" fillId="32" borderId="165" xfId="0" applyFont="1" applyFill="1" applyBorder="1" applyAlignment="1">
      <alignment horizontal="center"/>
    </xf>
    <xf numFmtId="0" fontId="110" fillId="32" borderId="54" xfId="40" applyFont="1" applyFill="1" applyBorder="1" applyAlignment="1">
      <alignment horizontal="center" vertical="top" wrapText="1"/>
    </xf>
    <xf numFmtId="0" fontId="110" fillId="32" borderId="113" xfId="40" applyFont="1" applyFill="1" applyBorder="1" applyAlignment="1">
      <alignment horizontal="center" vertical="top" wrapText="1"/>
    </xf>
    <xf numFmtId="0" fontId="110" fillId="32" borderId="56" xfId="40" applyFont="1" applyFill="1" applyBorder="1" applyAlignment="1">
      <alignment horizontal="left" vertical="top" wrapText="1"/>
    </xf>
    <xf numFmtId="0" fontId="110" fillId="32" borderId="0" xfId="40" applyFont="1" applyFill="1" applyAlignment="1">
      <alignment horizontal="left" vertical="top" wrapText="1"/>
    </xf>
    <xf numFmtId="0" fontId="110" fillId="32" borderId="58" xfId="40" applyFont="1" applyFill="1" applyBorder="1" applyAlignment="1">
      <alignment horizontal="left" vertical="top" wrapText="1"/>
    </xf>
    <xf numFmtId="186" fontId="111" fillId="32" borderId="166" xfId="0" applyNumberFormat="1" applyFont="1" applyFill="1" applyBorder="1" applyAlignment="1">
      <alignment horizontal="center" vertical="center"/>
    </xf>
    <xf numFmtId="186" fontId="111" fillId="32" borderId="121" xfId="0" applyNumberFormat="1" applyFont="1" applyFill="1" applyBorder="1" applyAlignment="1">
      <alignment horizontal="center" vertical="center"/>
    </xf>
    <xf numFmtId="186" fontId="111" fillId="32" borderId="167" xfId="0" applyNumberFormat="1" applyFont="1" applyFill="1" applyBorder="1" applyAlignment="1">
      <alignment horizontal="center" vertical="center"/>
    </xf>
    <xf numFmtId="186" fontId="111" fillId="32" borderId="168" xfId="0" applyNumberFormat="1" applyFont="1" applyFill="1" applyBorder="1" applyAlignment="1">
      <alignment horizontal="center" vertical="center"/>
    </xf>
    <xf numFmtId="186" fontId="111" fillId="32" borderId="169" xfId="0" applyNumberFormat="1" applyFont="1" applyFill="1" applyBorder="1" applyAlignment="1">
      <alignment horizontal="center" vertical="center"/>
    </xf>
    <xf numFmtId="186" fontId="111" fillId="32" borderId="164" xfId="0" applyNumberFormat="1" applyFont="1" applyFill="1" applyBorder="1" applyAlignment="1">
      <alignment horizontal="center" vertical="center"/>
    </xf>
    <xf numFmtId="186" fontId="111" fillId="32" borderId="157" xfId="0" applyNumberFormat="1" applyFont="1" applyFill="1" applyBorder="1" applyAlignment="1">
      <alignment horizontal="center" vertical="center"/>
    </xf>
    <xf numFmtId="186" fontId="111" fillId="32" borderId="165" xfId="0" applyNumberFormat="1" applyFont="1" applyFill="1" applyBorder="1" applyAlignment="1">
      <alignment horizontal="center" vertical="center"/>
    </xf>
    <xf numFmtId="0" fontId="105" fillId="33" borderId="54" xfId="0" quotePrefix="1" applyFont="1" applyFill="1" applyBorder="1" applyAlignment="1">
      <alignment horizontal="center" vertical="center" wrapText="1"/>
    </xf>
    <xf numFmtId="0" fontId="105" fillId="33" borderId="55" xfId="0" quotePrefix="1" applyFont="1" applyFill="1" applyBorder="1" applyAlignment="1">
      <alignment horizontal="center" vertical="center" wrapText="1"/>
    </xf>
    <xf numFmtId="0" fontId="105" fillId="33" borderId="56" xfId="0" quotePrefix="1" applyFont="1" applyFill="1" applyBorder="1" applyAlignment="1">
      <alignment horizontal="center" vertical="center" wrapText="1"/>
    </xf>
    <xf numFmtId="0" fontId="105" fillId="33" borderId="58" xfId="0" quotePrefix="1" applyFont="1" applyFill="1" applyBorder="1" applyAlignment="1">
      <alignment horizontal="center" vertical="center" wrapText="1"/>
    </xf>
    <xf numFmtId="0" fontId="105" fillId="33" borderId="118" xfId="0" quotePrefix="1" applyFont="1" applyFill="1" applyBorder="1" applyAlignment="1">
      <alignment horizontal="center" vertical="center" wrapText="1"/>
    </xf>
    <xf numFmtId="0" fontId="105" fillId="33" borderId="59" xfId="0" applyFont="1" applyFill="1" applyBorder="1" applyAlignment="1">
      <alignment horizontal="center" vertical="center" wrapText="1"/>
    </xf>
    <xf numFmtId="0" fontId="105" fillId="33" borderId="61" xfId="0" applyFont="1" applyFill="1" applyBorder="1" applyAlignment="1">
      <alignment horizontal="center" vertical="center" wrapText="1"/>
    </xf>
    <xf numFmtId="0" fontId="105" fillId="33" borderId="0" xfId="0" applyFont="1" applyFill="1" applyAlignment="1">
      <alignment horizontal="center" vertical="center"/>
    </xf>
    <xf numFmtId="0" fontId="105" fillId="33" borderId="39" xfId="0" applyFont="1" applyFill="1" applyBorder="1" applyAlignment="1">
      <alignment horizontal="center" vertical="center"/>
    </xf>
    <xf numFmtId="0" fontId="105" fillId="33" borderId="49" xfId="0" applyFont="1" applyFill="1" applyBorder="1" applyAlignment="1">
      <alignment horizontal="center" vertical="center"/>
    </xf>
    <xf numFmtId="0" fontId="105" fillId="33" borderId="60" xfId="0" applyFont="1" applyFill="1" applyBorder="1" applyAlignment="1">
      <alignment horizontal="center" vertical="center"/>
    </xf>
    <xf numFmtId="0" fontId="105" fillId="33" borderId="58" xfId="0" applyFont="1" applyFill="1" applyBorder="1" applyAlignment="1">
      <alignment horizontal="center" vertical="center"/>
    </xf>
    <xf numFmtId="0" fontId="105" fillId="33" borderId="51" xfId="0" quotePrefix="1" applyFont="1" applyFill="1" applyBorder="1" applyAlignment="1">
      <alignment horizontal="center" vertical="center"/>
    </xf>
    <xf numFmtId="0" fontId="105" fillId="33" borderId="52" xfId="0" applyFont="1" applyFill="1" applyBorder="1" applyAlignment="1">
      <alignment horizontal="center" vertical="center"/>
    </xf>
    <xf numFmtId="0" fontId="105" fillId="33" borderId="53" xfId="0" applyFont="1" applyFill="1" applyBorder="1" applyAlignment="1">
      <alignment horizontal="center" vertical="center"/>
    </xf>
    <xf numFmtId="0" fontId="104" fillId="0" borderId="152" xfId="0" quotePrefix="1" applyFont="1" applyBorder="1" applyAlignment="1">
      <alignment horizontal="left" vertical="center" wrapText="1"/>
    </xf>
    <xf numFmtId="0" fontId="104" fillId="0" borderId="153" xfId="0" quotePrefix="1" applyFont="1" applyBorder="1" applyAlignment="1">
      <alignment horizontal="left" vertical="center" wrapText="1"/>
    </xf>
    <xf numFmtId="0" fontId="105" fillId="33" borderId="87" xfId="0" applyFont="1" applyFill="1" applyBorder="1" applyAlignment="1">
      <alignment horizontal="center" vertical="center"/>
    </xf>
    <xf numFmtId="0" fontId="105" fillId="33" borderId="41" xfId="0" applyFont="1" applyFill="1" applyBorder="1" applyAlignment="1">
      <alignment horizontal="center" vertical="center"/>
    </xf>
    <xf numFmtId="0" fontId="100" fillId="33" borderId="0" xfId="0" applyFont="1" applyFill="1" applyAlignment="1">
      <alignment horizontal="center" vertical="center"/>
    </xf>
    <xf numFmtId="0" fontId="105" fillId="33" borderId="51" xfId="0" applyFont="1" applyFill="1" applyBorder="1" applyAlignment="1">
      <alignment horizontal="center" vertical="center" wrapText="1"/>
    </xf>
    <xf numFmtId="0" fontId="105" fillId="33" borderId="52" xfId="0" applyFont="1" applyFill="1" applyBorder="1" applyAlignment="1">
      <alignment horizontal="center" vertical="center" wrapText="1"/>
    </xf>
    <xf numFmtId="0" fontId="105" fillId="33" borderId="53" xfId="0" applyFont="1" applyFill="1" applyBorder="1" applyAlignment="1">
      <alignment horizontal="center" vertical="center" wrapText="1"/>
    </xf>
    <xf numFmtId="0" fontId="105" fillId="33" borderId="108" xfId="0" quotePrefix="1" applyFont="1" applyFill="1" applyBorder="1" applyAlignment="1">
      <alignment horizontal="center" vertical="center" wrapText="1"/>
    </xf>
    <xf numFmtId="0" fontId="104" fillId="33" borderId="112" xfId="0" applyFont="1" applyFill="1" applyBorder="1" applyAlignment="1">
      <alignment horizontal="center" vertical="center" wrapText="1"/>
    </xf>
    <xf numFmtId="0" fontId="104" fillId="33" borderId="49" xfId="0" applyFont="1" applyFill="1" applyBorder="1" applyAlignment="1">
      <alignment horizontal="center" vertical="center" wrapText="1"/>
    </xf>
    <xf numFmtId="0" fontId="104" fillId="33" borderId="39" xfId="0" applyFont="1" applyFill="1" applyBorder="1" applyAlignment="1">
      <alignment horizontal="center" vertical="center" wrapText="1"/>
    </xf>
    <xf numFmtId="0" fontId="105" fillId="33" borderId="113" xfId="0" quotePrefix="1" applyFont="1" applyFill="1" applyBorder="1" applyAlignment="1">
      <alignment horizontal="center" vertical="center" wrapText="1"/>
    </xf>
    <xf numFmtId="0" fontId="104" fillId="33" borderId="55" xfId="0" applyFont="1" applyFill="1" applyBorder="1" applyAlignment="1">
      <alignment horizontal="center" vertical="center" wrapText="1"/>
    </xf>
    <xf numFmtId="0" fontId="104" fillId="33" borderId="0" xfId="0" applyFont="1" applyFill="1" applyAlignment="1">
      <alignment horizontal="center" vertical="center" wrapText="1"/>
    </xf>
    <xf numFmtId="0" fontId="104" fillId="33" borderId="58" xfId="0" applyFont="1" applyFill="1" applyBorder="1" applyAlignment="1">
      <alignment horizontal="center" vertical="center" wrapText="1"/>
    </xf>
    <xf numFmtId="0" fontId="105" fillId="33" borderId="56" xfId="0" applyFont="1" applyFill="1" applyBorder="1" applyAlignment="1">
      <alignment horizontal="center" vertical="center"/>
    </xf>
    <xf numFmtId="0" fontId="105" fillId="33" borderId="54" xfId="0" applyFont="1" applyFill="1" applyBorder="1" applyAlignment="1">
      <alignment horizontal="center" vertical="center"/>
    </xf>
    <xf numFmtId="0" fontId="105" fillId="33" borderId="112" xfId="0" applyFont="1" applyFill="1" applyBorder="1" applyAlignment="1">
      <alignment horizontal="center" vertical="center"/>
    </xf>
    <xf numFmtId="0" fontId="104" fillId="0" borderId="172" xfId="0" quotePrefix="1" applyFont="1" applyBorder="1" applyAlignment="1">
      <alignment horizontal="center" vertical="center" wrapText="1"/>
    </xf>
    <xf numFmtId="0" fontId="105" fillId="33" borderId="0" xfId="0" quotePrefix="1" applyFont="1" applyFill="1" applyAlignment="1">
      <alignment horizontal="center" vertical="center"/>
    </xf>
    <xf numFmtId="0" fontId="104" fillId="0" borderId="166" xfId="0" applyFont="1" applyBorder="1" applyAlignment="1">
      <alignment horizontal="left" vertical="center" wrapText="1"/>
    </xf>
    <xf numFmtId="0" fontId="104" fillId="0" borderId="167" xfId="0" applyFont="1" applyBorder="1" applyAlignment="1">
      <alignment horizontal="left" vertical="center" wrapText="1"/>
    </xf>
    <xf numFmtId="0" fontId="105" fillId="33" borderId="54" xfId="0" applyFont="1" applyFill="1" applyBorder="1" applyAlignment="1">
      <alignment horizontal="center"/>
    </xf>
    <xf numFmtId="0" fontId="105" fillId="33" borderId="113" xfId="0" applyFont="1" applyFill="1" applyBorder="1" applyAlignment="1">
      <alignment horizontal="center"/>
    </xf>
    <xf numFmtId="0" fontId="105" fillId="33" borderId="112" xfId="0" quotePrefix="1" applyFont="1" applyFill="1" applyBorder="1" applyAlignment="1">
      <alignment horizontal="center" vertical="center" wrapText="1"/>
    </xf>
    <xf numFmtId="0" fontId="105" fillId="33" borderId="49" xfId="0" quotePrefix="1" applyFont="1" applyFill="1" applyBorder="1" applyAlignment="1">
      <alignment horizontal="center" vertical="center" wrapText="1"/>
    </xf>
    <xf numFmtId="0" fontId="105" fillId="33" borderId="39" xfId="0" quotePrefix="1" applyFont="1" applyFill="1" applyBorder="1" applyAlignment="1">
      <alignment horizontal="center" vertical="center" wrapText="1"/>
    </xf>
    <xf numFmtId="0" fontId="105" fillId="33" borderId="0" xfId="0" quotePrefix="1" applyFont="1" applyFill="1" applyAlignment="1">
      <alignment horizontal="center" vertical="center" wrapText="1"/>
    </xf>
    <xf numFmtId="0" fontId="105" fillId="33" borderId="54" xfId="0" quotePrefix="1" applyFont="1" applyFill="1" applyBorder="1" applyAlignment="1">
      <alignment horizontal="center" vertical="center"/>
    </xf>
    <xf numFmtId="0" fontId="105" fillId="33" borderId="113" xfId="0" quotePrefix="1" applyFont="1" applyFill="1" applyBorder="1" applyAlignment="1">
      <alignment horizontal="center" vertical="center"/>
    </xf>
    <xf numFmtId="0" fontId="105" fillId="33" borderId="55" xfId="0" quotePrefix="1" applyFont="1" applyFill="1" applyBorder="1" applyAlignment="1">
      <alignment horizontal="center" vertical="center"/>
    </xf>
    <xf numFmtId="0" fontId="105" fillId="33" borderId="56" xfId="0" quotePrefix="1" applyFont="1" applyFill="1" applyBorder="1" applyAlignment="1">
      <alignment horizontal="center" vertical="center"/>
    </xf>
    <xf numFmtId="0" fontId="105" fillId="33" borderId="39" xfId="0" quotePrefix="1" applyFont="1" applyFill="1" applyBorder="1" applyAlignment="1">
      <alignment horizontal="center" vertical="center"/>
    </xf>
    <xf numFmtId="0" fontId="105" fillId="33" borderId="49" xfId="0" quotePrefix="1" applyFont="1" applyFill="1" applyBorder="1" applyAlignment="1">
      <alignment horizontal="center" vertical="center"/>
    </xf>
    <xf numFmtId="0" fontId="105" fillId="33" borderId="58" xfId="0" quotePrefix="1" applyFont="1" applyFill="1" applyBorder="1" applyAlignment="1">
      <alignment horizontal="center" vertical="center"/>
    </xf>
    <xf numFmtId="190" fontId="8" fillId="0" borderId="5" xfId="4" applyNumberFormat="1" applyFont="1" applyFill="1" applyBorder="1" applyAlignment="1" applyProtection="1">
      <alignment horizontal="center"/>
    </xf>
  </cellXfs>
  <cellStyles count="52">
    <cellStyle name="Accent1" xfId="3" builtinId="29"/>
    <cellStyle name="Accent1 2" xfId="41" xr:uid="{67046E7F-9BFF-47A1-860A-A011C10AF5B0}"/>
    <cellStyle name="Assumption 3 2" xfId="28" xr:uid="{8FF8112D-C2BD-442C-B562-E7C3AC2D01E0}"/>
    <cellStyle name="Comma" xfId="1" builtinId="3"/>
    <cellStyle name="Comma 2" xfId="5" xr:uid="{EAC46C8A-D4B3-4F07-858D-245F2240A22D}"/>
    <cellStyle name="Comma 2 2" xfId="42" xr:uid="{A464A693-AB24-47AE-96AE-AFB71ED14087}"/>
    <cellStyle name="Comma 2 23" xfId="29" xr:uid="{6CC59F7F-2511-408D-8F77-6CDDB84076FE}"/>
    <cellStyle name="Comma 3" xfId="26" xr:uid="{B2E9DF18-6C68-43D7-860E-AF360B8C26AB}"/>
    <cellStyle name="Comma 4" xfId="36" xr:uid="{C08D3797-7D9E-4C68-BD6B-995026FAA65E}"/>
    <cellStyle name="Comma_TRP Retail Rates 2009-10 2" xfId="49" xr:uid="{CA3052E7-BBB0-4895-9699-60C97E7D8C5E}"/>
    <cellStyle name="DropdownInput" xfId="48" xr:uid="{EF4114E0-F9BD-41F7-AE1E-B9EE1E2CC970}"/>
    <cellStyle name="Explanatory Text 2" xfId="6" xr:uid="{B3C9C239-5DC6-48DE-BF24-2261B3582F6F}"/>
    <cellStyle name="Explanatory Text 2 2" xfId="17" xr:uid="{83427635-36C2-4EC9-AA59-64F47F407B36}"/>
    <cellStyle name="Fixed Input" xfId="25" xr:uid="{965DCB6F-49EF-46E3-A414-42EF8A452BD4}"/>
    <cellStyle name="Heading 1 2" xfId="13" xr:uid="{22422850-CEB0-4C4F-80D9-8FDA976724FB}"/>
    <cellStyle name="Heading 3 2" xfId="11" xr:uid="{90330A25-B4DE-45AE-95B7-50609FC07AF4}"/>
    <cellStyle name="Heading Border" xfId="12" xr:uid="{726B47B1-B864-41E3-AF43-B90EC2ADB62B}"/>
    <cellStyle name="Hints" xfId="46" xr:uid="{3696359C-70CB-4D48-B73B-FC015729BA1E}"/>
    <cellStyle name="Hyperlink" xfId="39" builtinId="8"/>
    <cellStyle name="Input #" xfId="16" xr:uid="{8866F523-849C-4CA2-A0A3-4776264CE85E}"/>
    <cellStyle name="Input # 2" xfId="20" xr:uid="{98ADDDC1-CCF6-4D06-864F-A2832FEDBB7B}"/>
    <cellStyle name="Input %" xfId="24" xr:uid="{1BC1F01B-B1F0-4B4D-960B-7CBC6FF9EAFD}"/>
    <cellStyle name="Input 2" xfId="4" xr:uid="{5FC85104-2C56-4FEF-B444-9DD1C2C24B74}"/>
    <cellStyle name="Input 2 2" xfId="8" xr:uid="{76AF9E6E-F08A-448C-A108-B0A6F79C9569}"/>
    <cellStyle name="Input 3" xfId="47" xr:uid="{D65369BC-61B0-4815-B61C-17B0AFEDC7D7}"/>
    <cellStyle name="Input dd" xfId="27" xr:uid="{A5FF30CC-B2A8-4D16-8174-65C77E4EF798}"/>
    <cellStyle name="Input Text" xfId="22" xr:uid="{866CE6AA-5C87-4636-AA7B-F3913BC044CF}"/>
    <cellStyle name="Input tx" xfId="23" xr:uid="{C6D9B60C-D787-4289-B569-7F782C5B5B64}"/>
    <cellStyle name="Input tx 2" xfId="19" xr:uid="{614A6EB4-4E9A-4AD2-BA8B-BCCDEAB02D19}"/>
    <cellStyle name="Main Group" xfId="7" xr:uid="{9DCE1286-41DD-4CA4-AFCD-EB504D1AE9D3}"/>
    <cellStyle name="ModelInfrastructure" xfId="31" xr:uid="{B3C532A6-825A-4FA1-8D99-058DC63FCE94}"/>
    <cellStyle name="Normal" xfId="0" builtinId="0"/>
    <cellStyle name="Normal 2" xfId="10" xr:uid="{C1E53377-4D06-4F76-9F6D-4F938AB3485C}"/>
    <cellStyle name="Normal 2 2" xfId="40" xr:uid="{B754AF3E-1855-4208-987F-F1FBA2E687CB}"/>
    <cellStyle name="Normal 3" xfId="37" xr:uid="{251D39B4-D031-405D-8067-7CAF3A96D5F6}"/>
    <cellStyle name="Normal 4" xfId="14" xr:uid="{7829EFFB-C173-4D4A-8669-3DEC46DB8A12}"/>
    <cellStyle name="Normal 5" xfId="44" xr:uid="{A5991760-171F-40A1-BE25-2C14F3CFB333}"/>
    <cellStyle name="Per cent" xfId="2" builtinId="5"/>
    <cellStyle name="Percent 2" xfId="18" xr:uid="{7C8ECD25-E9DF-49E7-87CE-3976E094E8C8}"/>
    <cellStyle name="Percent 3" xfId="33" xr:uid="{3C0A1C14-02C7-4047-9ED8-40884EC93951}"/>
    <cellStyle name="Percent 4" xfId="38" xr:uid="{9E5C5006-E11A-4D44-82D5-C910A31A8630}"/>
    <cellStyle name="Percent 7" xfId="43" xr:uid="{795F0F8B-CCBF-4332-AB1B-3CDF8210E6B8}"/>
    <cellStyle name="Percent_TRP Retail Rates 2009-10" xfId="50" xr:uid="{A05FE1A3-AF30-4C38-B8EA-712E05558C2C}"/>
    <cellStyle name="Percent_TRP Retail Rates 2009-10 2" xfId="51" xr:uid="{D21E4A6C-16D5-4701-A443-947890B403D6}"/>
    <cellStyle name="Row Total" xfId="21" xr:uid="{548A1D1A-008A-401F-8B38-741A3AD5A6B8}"/>
    <cellStyle name="RowTotal 2" xfId="34" xr:uid="{B7CA0AA3-2341-404E-A486-46885E81B631}"/>
    <cellStyle name="Table_Header" xfId="30" xr:uid="{9FF0DEEA-0552-4D59-AF25-AEC9778D0B27}"/>
    <cellStyle name="Table_Header 2" xfId="32" xr:uid="{56864A8C-50CB-41C1-80E7-F4F3AFC19697}"/>
    <cellStyle name="Table_Header 3" xfId="45" xr:uid="{E04BB7A7-772C-4B86-8C4A-A3E60D4BA840}"/>
    <cellStyle name="Title 2" xfId="9" xr:uid="{FB121F91-41B1-4B59-A9C6-221992D6D37D}"/>
    <cellStyle name="Unit" xfId="15" xr:uid="{A4E4952D-DEC1-4A00-B196-79357BE97F0B}"/>
    <cellStyle name="Unit 2" xfId="35" xr:uid="{D969C7F2-E101-4910-AA5B-DF1AA9B48714}"/>
  </cellStyles>
  <dxfs count="334">
    <dxf>
      <font>
        <condense val="0"/>
        <extend val="0"/>
        <color auto="1"/>
      </font>
      <fill>
        <patternFill>
          <bgColor indexed="53"/>
        </patternFill>
      </fill>
    </dxf>
    <dxf>
      <font>
        <condense val="0"/>
        <extend val="0"/>
        <color indexed="53"/>
      </font>
      <fill>
        <patternFill>
          <bgColor indexed="63"/>
        </patternFill>
      </fill>
    </dxf>
    <dxf>
      <font>
        <condense val="0"/>
        <extend val="0"/>
        <color indexed="53"/>
      </font>
      <fill>
        <patternFill>
          <bgColor indexed="63"/>
        </patternFill>
      </fill>
    </dxf>
    <dxf>
      <font>
        <condense val="0"/>
        <extend val="0"/>
        <color indexed="11"/>
      </font>
      <fill>
        <patternFill>
          <bgColor indexed="11"/>
        </patternFill>
      </fill>
    </dxf>
    <dxf>
      <font>
        <condense val="0"/>
        <extend val="0"/>
        <color auto="1"/>
      </font>
      <fill>
        <patternFill>
          <bgColor indexed="53"/>
        </patternFill>
      </fill>
    </dxf>
    <dxf>
      <font>
        <condense val="0"/>
        <extend val="0"/>
        <color auto="1"/>
      </font>
      <fill>
        <patternFill>
          <bgColor indexed="53"/>
        </patternFill>
      </fill>
    </dxf>
    <dxf>
      <font>
        <condense val="0"/>
        <extend val="0"/>
        <color indexed="53"/>
      </font>
      <fill>
        <patternFill>
          <bgColor indexed="63"/>
        </patternFill>
      </fill>
    </dxf>
    <dxf>
      <font>
        <condense val="0"/>
        <extend val="0"/>
        <color indexed="11"/>
      </font>
      <fill>
        <patternFill>
          <bgColor indexed="11"/>
        </patternFill>
      </fill>
    </dxf>
    <dxf>
      <font>
        <condense val="0"/>
        <extend val="0"/>
        <color auto="1"/>
      </font>
      <fill>
        <patternFill>
          <bgColor indexed="53"/>
        </patternFill>
      </fill>
    </dxf>
    <dxf>
      <fill>
        <patternFill patternType="darkDown">
          <fgColor theme="2" tint="-0.499984740745262"/>
        </patternFill>
      </fill>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fill>
        <patternFill patternType="darkDown"/>
      </fill>
    </dxf>
    <dxf>
      <fill>
        <patternFill patternType="darkDown">
          <bgColor rgb="FFFF0000"/>
        </patternFill>
      </fill>
    </dxf>
    <dxf>
      <border>
        <left style="dashDot">
          <color theme="7" tint="-0.24994659260841701"/>
        </left>
        <vertical/>
        <horizontal/>
      </border>
    </dxf>
    <dxf>
      <fill>
        <patternFill patternType="darkDown"/>
      </fill>
    </dxf>
    <dxf>
      <fill>
        <patternFill patternType="darkDown">
          <bgColor rgb="FFFF0000"/>
        </patternFill>
      </fill>
    </dxf>
    <dxf>
      <border>
        <left style="dashDot">
          <color theme="7" tint="-0.24994659260841701"/>
        </left>
        <vertical/>
        <horizontal/>
      </border>
    </dxf>
    <dxf>
      <border>
        <left style="dashDot">
          <color theme="7" tint="-0.24994659260841701"/>
        </left>
        <vertical/>
        <horizontal/>
      </border>
    </dxf>
    <dxf>
      <font>
        <color theme="0"/>
      </font>
      <fill>
        <patternFill patternType="solid"/>
      </fill>
    </dxf>
    <dxf>
      <font>
        <color theme="4" tint="-0.499984740745262"/>
      </font>
      <fill>
        <patternFill patternType="lightDown">
          <bgColor rgb="FF595959"/>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0000"/>
      </font>
      <fill>
        <patternFill>
          <bgColor rgb="FFF4897D"/>
        </patternFill>
      </fill>
    </dxf>
    <dxf>
      <font>
        <color rgb="FFFF0000"/>
      </font>
      <fill>
        <patternFill patternType="solid">
          <fgColor rgb="FFFF0000"/>
          <bgColor rgb="FFFF0000"/>
        </patternFill>
      </fill>
    </dxf>
    <dxf>
      <fill>
        <patternFill patternType="darkUp">
          <fgColor theme="2" tint="-0.499984740745262"/>
        </patternFill>
      </fill>
    </dxf>
    <dxf>
      <fill>
        <patternFill patternType="darkUp">
          <fgColor theme="2" tint="-0.499984740745262"/>
        </patternFill>
      </fill>
    </dxf>
    <dxf>
      <fill>
        <patternFill patternType="darkUp">
          <fgColor theme="2" tint="-0.499984740745262"/>
        </patternFill>
      </fill>
    </dxf>
    <dxf>
      <fill>
        <patternFill patternType="darkUp"/>
      </fill>
    </dxf>
    <dxf>
      <fill>
        <patternFill patternType="darkUp">
          <fgColor theme="2" tint="-0.499984740745262"/>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0000"/>
      </font>
      <fill>
        <patternFill>
          <bgColor rgb="FFF4897D"/>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font>
        <color rgb="FF92D050"/>
      </font>
      <fill>
        <patternFill>
          <bgColor rgb="FF92D050"/>
        </patternFill>
      </fill>
    </dxf>
    <dxf>
      <border>
        <left style="dashDot">
          <color theme="7" tint="-0.24994659260841701"/>
        </left>
        <vertical/>
        <horizontal/>
      </border>
    </dxf>
    <dxf>
      <font>
        <color rgb="FF92D050"/>
      </font>
      <fill>
        <patternFill>
          <bgColor rgb="FF92D050"/>
        </patternFill>
      </fill>
    </dxf>
    <dxf>
      <border>
        <left style="dashDot">
          <color theme="7" tint="-0.24994659260841701"/>
        </left>
        <vertical/>
        <horizontal/>
      </border>
    </dxf>
    <dxf>
      <fill>
        <patternFill patternType="darkUp">
          <fgColor theme="1" tint="0.24994659260841701"/>
        </patternFill>
      </fill>
    </dxf>
    <dxf>
      <fill>
        <patternFill patternType="darkUp">
          <fgColor theme="1" tint="0.24994659260841701"/>
        </patternFill>
      </fill>
    </dxf>
    <dxf>
      <fill>
        <patternFill patternType="darkUp"/>
      </fill>
    </dxf>
    <dxf>
      <fill>
        <patternFill patternType="darkUp">
          <fgColor theme="1" tint="0.24994659260841701"/>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0000"/>
      </font>
      <fill>
        <patternFill>
          <bgColor rgb="FFF4897D"/>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ont>
        <color theme="0"/>
      </font>
      <fill>
        <patternFill patternType="solid"/>
      </fill>
    </dxf>
    <dxf>
      <font>
        <color theme="4" tint="-0.499984740745262"/>
      </font>
      <fill>
        <patternFill patternType="lightDown">
          <bgColor rgb="FF595959"/>
        </patternFill>
      </fill>
    </dxf>
    <dxf>
      <border>
        <left style="dashDot">
          <color theme="7" tint="-0.24994659260841701"/>
        </left>
        <vertical/>
        <horizontal/>
      </border>
    </dxf>
    <dxf>
      <fill>
        <patternFill patternType="darkDown">
          <fgColor theme="2" tint="-0.499984740745262"/>
        </patternFill>
      </fill>
    </dxf>
    <dxf>
      <border>
        <left style="dashDot">
          <color theme="7" tint="-0.24994659260841701"/>
        </left>
        <vertical/>
        <horizontal/>
      </border>
    </dxf>
    <dxf>
      <fill>
        <patternFill patternType="darkDown">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Down">
          <fgColor theme="2" tint="-0.499984740745262"/>
        </patternFill>
      </fill>
    </dxf>
    <dxf>
      <fill>
        <patternFill patternType="darkDown">
          <fgColor theme="2" tint="-0.499984740745262"/>
        </patternFill>
      </fill>
    </dxf>
    <dxf>
      <border>
        <left style="dashDot">
          <color theme="7" tint="-0.24994659260841701"/>
        </left>
        <vertical/>
        <horizontal/>
      </border>
    </dxf>
    <dxf>
      <fill>
        <patternFill patternType="darkDown">
          <fgColor theme="2" tint="-0.499984740745262"/>
        </patternFill>
      </fill>
    </dxf>
    <dxf>
      <border>
        <left style="dashDot">
          <color theme="7" tint="-0.24994659260841701"/>
        </left>
        <vertical/>
        <horizontal/>
      </border>
    </dxf>
    <dxf>
      <border>
        <left style="dashDot">
          <color theme="7" tint="-0.24994659260841701"/>
        </left>
        <vertical/>
        <horizontal/>
      </border>
    </dxf>
    <dxf>
      <fill>
        <patternFill patternType="darkDown">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Down"/>
      </fill>
    </dxf>
    <dxf>
      <fill>
        <patternFill patternType="darkUp">
          <fgColor theme="2" tint="-0.499984740745262"/>
        </patternFill>
      </fill>
    </dxf>
    <dxf>
      <fill>
        <patternFill patternType="darkDown"/>
      </fill>
    </dxf>
    <dxf>
      <fill>
        <patternFill patternType="darkUp">
          <fgColor theme="2" tint="-0.499984740745262"/>
        </patternFill>
      </fill>
    </dxf>
    <dxf>
      <font>
        <color theme="0"/>
      </font>
      <fill>
        <patternFill patternType="solid"/>
      </fill>
    </dxf>
    <dxf>
      <font>
        <color auto="1"/>
      </font>
      <fill>
        <patternFill patternType="lightDown">
          <bgColor rgb="FFC00000"/>
        </patternFill>
      </fill>
    </dxf>
    <dxf>
      <font>
        <color auto="1"/>
      </font>
      <fill>
        <patternFill patternType="lightDown">
          <bgColor rgb="FFC00000"/>
        </patternFill>
      </fill>
    </dxf>
    <dxf>
      <font>
        <color theme="0"/>
      </font>
      <fill>
        <patternFill patternType="solid"/>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fill>
        <patternFill patternType="darkDown"/>
      </fill>
    </dxf>
    <dxf>
      <fill>
        <patternFill patternType="darkDown"/>
      </fill>
    </dxf>
    <dxf>
      <fill>
        <patternFill patternType="darkDown">
          <bgColor rgb="FFFF0000"/>
        </patternFill>
      </fill>
    </dxf>
    <dxf>
      <fill>
        <patternFill patternType="darkDown"/>
      </fill>
    </dxf>
    <dxf>
      <fill>
        <patternFill patternType="darkUp">
          <fgColor theme="2" tint="-0.499984740745262"/>
        </patternFill>
      </fill>
    </dxf>
    <dxf>
      <fill>
        <patternFill patternType="darkDown">
          <fgColor theme="2" tint="-0.499984740745262"/>
        </patternFill>
      </fill>
    </dxf>
    <dxf>
      <border>
        <left style="dashDot">
          <color theme="7" tint="-0.24994659260841701"/>
        </left>
        <vertical/>
        <horizontal/>
      </border>
    </dxf>
    <dxf>
      <fill>
        <patternFill patternType="darkDown">
          <bgColor rgb="FFFF0000"/>
        </patternFill>
      </fill>
    </dxf>
    <dxf>
      <fill>
        <patternFill patternType="darkDown"/>
      </fill>
    </dxf>
    <dxf>
      <fill>
        <patternFill patternType="darkDown">
          <fgColor theme="2" tint="-0.499984740745262"/>
        </patternFill>
      </fill>
    </dxf>
    <dxf>
      <fill>
        <patternFill patternType="darkUp">
          <fgColor theme="2" tint="-0.499984740745262"/>
        </patternFill>
      </fill>
    </dxf>
    <dxf>
      <fill>
        <patternFill patternType="darkDown">
          <fgColor theme="2" tint="-0.499984740745262"/>
        </patternFill>
      </fill>
    </dxf>
    <dxf>
      <border>
        <left style="dashDot">
          <color theme="7" tint="-0.24994659260841701"/>
        </left>
        <vertical/>
        <horizontal/>
      </border>
    </dxf>
    <dxf>
      <font>
        <color theme="4" tint="-0.499984740745262"/>
      </font>
      <fill>
        <patternFill patternType="lightDown">
          <bgColor rgb="FF595959"/>
        </patternFill>
      </fill>
    </dxf>
    <dxf>
      <font>
        <color theme="0"/>
      </font>
      <fill>
        <patternFill patternType="solid"/>
      </fill>
    </dxf>
    <dxf>
      <fill>
        <patternFill patternType="darkUp">
          <fgColor theme="2" tint="-0.499984740745262"/>
        </patternFill>
      </fill>
    </dxf>
    <dxf>
      <fill>
        <patternFill patternType="darkDown">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Down">
          <fgColor theme="2" tint="-0.499984740745262"/>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0000"/>
      </font>
      <fill>
        <patternFill>
          <bgColor rgb="FFF4897D"/>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border>
        <left style="dashDot">
          <color theme="7" tint="-0.24994659260841701"/>
        </left>
        <vertical/>
        <horizontal/>
      </border>
    </dxf>
    <dxf>
      <border>
        <left style="dashDot">
          <color theme="7" tint="-0.24994659260841701"/>
        </left>
        <vertical/>
        <horizontal/>
      </border>
    </dxf>
    <dxf>
      <border>
        <left style="dashDot">
          <color theme="7" tint="-0.24994659260841701"/>
        </left>
        <vertical/>
        <horizontal/>
      </border>
    </dxf>
    <dxf>
      <fill>
        <patternFill patternType="darkUp">
          <fgColor theme="2" tint="-0.499984740745262"/>
        </patternFill>
      </fill>
    </dxf>
    <dxf>
      <font>
        <color theme="4" tint="-0.499984740745262"/>
      </font>
      <fill>
        <patternFill patternType="lightDown">
          <bgColor rgb="FF595959"/>
        </patternFill>
      </fill>
    </dxf>
    <dxf>
      <font>
        <color theme="0"/>
      </font>
      <fill>
        <patternFill patternType="solid"/>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border>
        <left style="dashDot">
          <color theme="7" tint="-0.24994659260841701"/>
        </left>
        <vertical/>
        <horizontal/>
      </border>
    </dxf>
    <dxf>
      <fill>
        <patternFill patternType="darkDown"/>
      </fill>
    </dxf>
    <dxf>
      <fill>
        <patternFill patternType="darkUp">
          <fgColor theme="2" tint="-0.499984740745262"/>
        </patternFill>
      </fill>
    </dxf>
    <dxf>
      <fill>
        <patternFill patternType="darkDown"/>
      </fill>
    </dxf>
    <dxf>
      <fill>
        <patternFill patternType="darkUp">
          <fgColor theme="2" tint="-0.499984740745262"/>
        </patternFill>
      </fill>
    </dxf>
    <dxf>
      <font>
        <color auto="1"/>
      </font>
      <fill>
        <patternFill patternType="lightDown">
          <bgColor rgb="FFC00000"/>
        </patternFill>
      </fill>
    </dxf>
    <dxf>
      <font>
        <color theme="0"/>
      </font>
      <fill>
        <patternFill patternType="solid"/>
      </fill>
    </dxf>
    <dxf>
      <font>
        <color theme="0"/>
      </font>
      <fill>
        <patternFill patternType="solid"/>
      </fill>
    </dxf>
    <dxf>
      <font>
        <color auto="1"/>
      </font>
      <fill>
        <patternFill patternType="lightDown">
          <bgColor rgb="FFC00000"/>
        </patternFill>
      </fill>
    </dxf>
    <dxf>
      <border>
        <left style="dashDot">
          <color theme="7" tint="-0.24994659260841701"/>
        </left>
        <vertical/>
        <horizontal/>
      </border>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fill>
        <patternFill patternType="darkUp">
          <fgColor theme="2" tint="-0.499984740745262"/>
        </patternFill>
      </fill>
    </dxf>
    <dxf>
      <fill>
        <patternFill patternType="darkUp">
          <fgColor theme="2" tint="-0.499984740745262"/>
        </patternFill>
      </fill>
    </dxf>
    <dxf>
      <fill>
        <patternFill patternType="darkDown"/>
      </fill>
    </dxf>
    <dxf>
      <fill>
        <patternFill patternType="darkDown"/>
      </fill>
    </dxf>
    <dxf>
      <fill>
        <patternFill patternType="darkDown">
          <bgColor rgb="FFFF0000"/>
        </patternFill>
      </fill>
    </dxf>
    <dxf>
      <fill>
        <patternFill patternType="darkUp">
          <fgColor theme="2" tint="-0.499984740745262"/>
        </patternFill>
      </fill>
    </dxf>
    <dxf>
      <fill>
        <patternFill patternType="darkDown"/>
      </fill>
    </dxf>
    <dxf>
      <fill>
        <patternFill patternType="darkDown"/>
      </fill>
    </dxf>
    <dxf>
      <fill>
        <patternFill patternType="darkDown">
          <bgColor rgb="FFFF0000"/>
        </patternFill>
      </fill>
    </dxf>
    <dxf>
      <fill>
        <patternFill patternType="darkUp">
          <fgColor theme="2" tint="-0.499984740745262"/>
        </patternFill>
      </fill>
    </dxf>
    <dxf>
      <font>
        <color theme="0"/>
      </font>
      <fill>
        <patternFill patternType="solid"/>
      </fill>
    </dxf>
    <dxf>
      <font>
        <color theme="4" tint="-0.499984740745262"/>
      </font>
      <fill>
        <patternFill patternType="lightDown">
          <bgColor rgb="FF595959"/>
        </patternFill>
      </fill>
    </dxf>
    <dxf>
      <border>
        <left style="dashDot">
          <color theme="7" tint="-0.24994659260841701"/>
        </left>
        <vertical/>
        <horizontal/>
      </border>
    </dxf>
    <dxf>
      <font>
        <color theme="0"/>
      </font>
      <fill>
        <patternFill patternType="solid"/>
      </fill>
    </dxf>
    <dxf>
      <font>
        <color theme="4" tint="-0.499984740745262"/>
      </font>
      <fill>
        <patternFill patternType="lightDown">
          <bgColor rgb="FF595959"/>
        </patternFill>
      </fill>
    </dxf>
    <dxf>
      <fill>
        <patternFill patternType="darkUp">
          <fgColor theme="2" tint="-0.499984740745262"/>
        </patternFill>
      </fill>
    </dxf>
    <dxf>
      <fill>
        <patternFill patternType="darkDown">
          <fgColor theme="2" tint="-0.499984740745262"/>
        </patternFill>
      </fill>
    </dxf>
    <dxf>
      <border>
        <left style="dashDot">
          <color theme="7" tint="-0.24994659260841701"/>
        </left>
        <vertical/>
        <horizontal/>
      </border>
    </dxf>
    <dxf>
      <fill>
        <patternFill patternType="darkUp">
          <fgColor theme="2" tint="-0.499984740745262"/>
        </patternFill>
      </fill>
    </dxf>
    <dxf>
      <fill>
        <patternFill patternType="darkUp">
          <fgColor theme="2" tint="-0.499984740745262"/>
        </patternFill>
      </fill>
    </dxf>
    <dxf>
      <fill>
        <patternFill patternType="darkUp">
          <fgColor theme="2" tint="-0.499984740745262"/>
        </patternFill>
      </fill>
    </dxf>
    <dxf>
      <border>
        <left style="dashDot">
          <color theme="7" tint="-0.24994659260841701"/>
        </left>
        <vertical/>
        <horizontal/>
      </border>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0000"/>
      </font>
      <fill>
        <patternFill>
          <bgColor rgb="FFF4897D"/>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font>
        <color rgb="FFFF0000"/>
      </font>
      <fill>
        <patternFill patternType="solid">
          <fgColor rgb="FFFF0000"/>
          <bgColor rgb="FFFF0000"/>
        </patternFill>
      </fill>
    </dxf>
    <dxf>
      <border>
        <left style="dashDot">
          <color theme="7" tint="-0.24994659260841701"/>
        </left>
        <vertical/>
        <horizontal/>
      </border>
    </dxf>
    <dxf>
      <fill>
        <patternFill patternType="darkUp">
          <fgColor theme="2" tint="-0.499984740745262"/>
        </patternFill>
      </fill>
    </dxf>
    <dxf>
      <font>
        <color rgb="FF92D050"/>
      </font>
      <fill>
        <patternFill>
          <bgColor rgb="FF92D050"/>
        </patternFill>
      </fill>
    </dxf>
  </dxfs>
  <tableStyles count="0" defaultTableStyle="TableStyleMedium2" defaultPivotStyle="PivotStyleLight16"/>
  <colors>
    <mruColors>
      <color rgb="FF0000FF"/>
      <color rgb="FF031F73"/>
      <color rgb="FFCCFFCC"/>
      <color rgb="FFF4897D"/>
      <color rgb="FFFED6F2"/>
      <color rgb="FF00AFA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Buyers Default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stacked"/>
        <c:varyColors val="0"/>
        <c:ser>
          <c:idx val="1"/>
          <c:order val="0"/>
          <c:tx>
            <c:strRef>
              <c:f>'PV Cashflow AFS FI'!$F$222</c:f>
              <c:strCache>
                <c:ptCount val="1"/>
                <c:pt idx="0">
                  <c:v>Debt Outstanding at end of period</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FI'!$I$222:$AG$222</c:f>
              <c:numCache>
                <c:formatCode>_(* #\ ##0_);_(* \(#\ ##0\);_(*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09C4-497E-996B-455C3522E17F}"/>
            </c:ext>
          </c:extLst>
        </c:ser>
        <c:ser>
          <c:idx val="2"/>
          <c:order val="1"/>
          <c:tx>
            <c:strRef>
              <c:f>'PV Cashflow AFS FI'!$F$224</c:f>
              <c:strCache>
                <c:ptCount val="1"/>
                <c:pt idx="0">
                  <c:v>Debt Breakage Fee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FI'!$I$224:$AG$224</c:f>
              <c:numCache>
                <c:formatCode>_(* #\ ##0_);_(* \(#\ ##0\);_(*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09C4-497E-996B-455C3522E17F}"/>
            </c:ext>
          </c:extLst>
        </c:ser>
        <c:ser>
          <c:idx val="0"/>
          <c:order val="2"/>
          <c:tx>
            <c:strRef>
              <c:f>'PV Cashflow AFS FI'!$F$233</c:f>
              <c:strCache>
                <c:ptCount val="1"/>
                <c:pt idx="0">
                  <c:v>Equity Needed to reach Target IRR</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FI'!$I$233:$AG$233</c:f>
            </c:numRef>
          </c:val>
          <c:extLst>
            <c:ext xmlns:c16="http://schemas.microsoft.com/office/drawing/2014/chart" uri="{C3380CC4-5D6E-409C-BE32-E72D297353CC}">
              <c16:uniqueId val="{00000002-09C4-497E-996B-455C3522E17F}"/>
            </c:ext>
          </c:extLst>
        </c:ser>
        <c:dLbls>
          <c:showLegendKey val="0"/>
          <c:showVal val="0"/>
          <c:showCatName val="0"/>
          <c:showSerName val="0"/>
          <c:showPercent val="0"/>
          <c:showBubbleSize val="0"/>
        </c:dLbls>
        <c:gapWidth val="150"/>
        <c:overlap val="100"/>
        <c:axId val="202041744"/>
        <c:axId val="202037040"/>
      </c:barChart>
      <c:catAx>
        <c:axId val="2020417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37040"/>
        <c:crosses val="autoZero"/>
        <c:auto val="1"/>
        <c:lblAlgn val="ctr"/>
        <c:lblOffset val="100"/>
        <c:noMultiLvlLbl val="0"/>
      </c:catAx>
      <c:valAx>
        <c:axId val="20203704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ZAR '000</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_(* #\ ##0_);_(* \(#\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41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Equity</a:t>
            </a:r>
          </a:p>
        </c:rich>
      </c:tx>
      <c:layout>
        <c:manualLayout>
          <c:xMode val="edge"/>
          <c:yMode val="edge"/>
          <c:x val="0.40716274303604522"/>
          <c:y val="1.8162399019325794E-2"/>
        </c:manualLayout>
      </c:layout>
      <c:overlay val="0"/>
      <c:spPr>
        <a:noFill/>
        <a:ln>
          <a:noFill/>
        </a:ln>
        <a:effectLst/>
      </c:spPr>
    </c:title>
    <c:autoTitleDeleted val="0"/>
    <c:plotArea>
      <c:layout/>
      <c:barChart>
        <c:barDir val="col"/>
        <c:grouping val="stacked"/>
        <c:varyColors val="0"/>
        <c:ser>
          <c:idx val="4"/>
          <c:order val="1"/>
          <c:tx>
            <c:strRef>
              <c:f>'PV Cashflow AFS FI'!$F$247</c:f>
              <c:strCache>
                <c:ptCount val="1"/>
                <c:pt idx="0">
                  <c:v>Shareholder Loan Principal</c:v>
                </c:pt>
              </c:strCache>
            </c:strRef>
          </c:tx>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FI'!$I$247:$AG$247</c:f>
            </c:numRef>
          </c:val>
          <c:extLst>
            <c:ext xmlns:c16="http://schemas.microsoft.com/office/drawing/2014/chart" uri="{C3380CC4-5D6E-409C-BE32-E72D297353CC}">
              <c16:uniqueId val="{00000000-1C06-48E9-AC92-3CB7E6F70D74}"/>
            </c:ext>
          </c:extLst>
        </c:ser>
        <c:ser>
          <c:idx val="5"/>
          <c:order val="2"/>
          <c:tx>
            <c:strRef>
              <c:f>'PV Cashflow AFS FI'!$F$248</c:f>
              <c:strCache>
                <c:ptCount val="1"/>
                <c:pt idx="0">
                  <c:v>Total Dividends</c:v>
                </c:pt>
              </c:strCache>
            </c:strRef>
          </c:tx>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FI'!$I$248:$AG$248</c:f>
            </c:numRef>
          </c:val>
          <c:extLst>
            <c:ext xmlns:c16="http://schemas.microsoft.com/office/drawing/2014/chart" uri="{C3380CC4-5D6E-409C-BE32-E72D297353CC}">
              <c16:uniqueId val="{00000001-1C06-48E9-AC92-3CB7E6F70D74}"/>
            </c:ext>
          </c:extLst>
        </c:ser>
        <c:ser>
          <c:idx val="0"/>
          <c:order val="3"/>
          <c:tx>
            <c:strRef>
              <c:f>'PV Cashflow AFS FI'!$F$246</c:f>
              <c:strCache>
                <c:ptCount val="1"/>
                <c:pt idx="0">
                  <c:v>Shareholder Loan Interest</c:v>
                </c:pt>
              </c:strCache>
            </c:strRef>
          </c:tx>
          <c:invertIfNegative val="0"/>
          <c:cat>
            <c:numRef>
              <c:f>'PV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'PV Cashflow AFS FI'!$I$246:$AG$246</c:f>
            </c:numRef>
          </c:val>
          <c:extLst>
            <c:ext xmlns:c16="http://schemas.microsoft.com/office/drawing/2014/chart" uri="{C3380CC4-5D6E-409C-BE32-E72D297353CC}">
              <c16:uniqueId val="{00000002-1C06-48E9-AC92-3CB7E6F70D74}"/>
            </c:ext>
          </c:extLst>
        </c:ser>
        <c:dLbls>
          <c:showLegendKey val="0"/>
          <c:showVal val="0"/>
          <c:showCatName val="0"/>
          <c:showSerName val="0"/>
          <c:showPercent val="0"/>
          <c:showBubbleSize val="0"/>
        </c:dLbls>
        <c:gapWidth val="150"/>
        <c:overlap val="100"/>
        <c:axId val="202040568"/>
        <c:axId val="202038216"/>
      </c:barChart>
      <c:lineChart>
        <c:grouping val="standard"/>
        <c:varyColors val="0"/>
        <c:ser>
          <c:idx val="3"/>
          <c:order val="0"/>
          <c:tx>
            <c:strRef>
              <c:f>'PV Cashflow AFS FI'!$F$258</c:f>
              <c:strCache>
                <c:ptCount val="1"/>
                <c:pt idx="0">
                  <c:v>Equity Accrual c/f</c:v>
                </c:pt>
              </c:strCache>
            </c:strRef>
          </c:tx>
          <c:marker>
            <c:symbol val="none"/>
          </c:marker>
          <c:cat>
            <c:numLit>
              <c:formatCode>General</c:formatCode>
              <c:ptCount val="2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numLit>
          </c:cat>
          <c:val>
            <c:numRef>
              <c:f>'PV Cashflow AFS FI'!$I$258:$AG$258</c:f>
            </c:numRef>
          </c:val>
          <c:smooth val="1"/>
          <c:extLst>
            <c:ext xmlns:c16="http://schemas.microsoft.com/office/drawing/2014/chart" uri="{C3380CC4-5D6E-409C-BE32-E72D297353CC}">
              <c16:uniqueId val="{00000003-1C06-48E9-AC92-3CB7E6F70D74}"/>
            </c:ext>
          </c:extLst>
        </c:ser>
        <c:dLbls>
          <c:showLegendKey val="0"/>
          <c:showVal val="0"/>
          <c:showCatName val="0"/>
          <c:showSerName val="0"/>
          <c:showPercent val="0"/>
          <c:showBubbleSize val="0"/>
        </c:dLbls>
        <c:upDownBars>
          <c:gapWidth val="150"/>
          <c:upBars/>
          <c:downBars/>
        </c:upDownBars>
        <c:marker val="1"/>
        <c:smooth val="0"/>
        <c:axId val="202040568"/>
        <c:axId val="202038216"/>
      </c:lineChart>
      <c:catAx>
        <c:axId val="20204056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38216"/>
        <c:crosses val="autoZero"/>
        <c:auto val="1"/>
        <c:lblAlgn val="ctr"/>
        <c:lblOffset val="100"/>
        <c:noMultiLvlLbl val="0"/>
      </c:catAx>
      <c:valAx>
        <c:axId val="20203821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ZAR</a:t>
                </a:r>
                <a:r>
                  <a:rPr lang="en-US" baseline="0"/>
                  <a:t> '000</a:t>
                </a:r>
                <a:endParaRPr lang="en-US"/>
              </a:p>
            </c:rich>
          </c:tx>
          <c:overlay val="0"/>
          <c:spPr>
            <a:noFill/>
            <a:ln>
              <a:noFill/>
            </a:ln>
            <a:effectLst/>
          </c:spPr>
        </c:title>
        <c:numFmt formatCode="_(* #\ ##0_);_(* \(#\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40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showDLblsOverMax val="0"/>
    <c:extLst/>
  </c:chart>
  <c:spPr>
    <a:ln>
      <a:solidFill>
        <a:schemeClr val="tx1"/>
      </a:solidFill>
    </a:ln>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Buyers Default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stacked"/>
        <c:varyColors val="0"/>
        <c:ser>
          <c:idx val="1"/>
          <c:order val="0"/>
          <c:tx>
            <c:strRef>
              <c:f>'BESS Cashflow AFS FI'!$F$244</c:f>
              <c:strCache>
                <c:ptCount val="1"/>
                <c:pt idx="0">
                  <c:v>Debt Outstanding at end of period</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FI'!$I$244:$AG$244</c:f>
              <c:numCache>
                <c:formatCode>_(* #\ ##0_);_(* \(#\ ##0\);_(*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30E1-4E61-83F4-03ABB7E13881}"/>
            </c:ext>
          </c:extLst>
        </c:ser>
        <c:ser>
          <c:idx val="2"/>
          <c:order val="1"/>
          <c:tx>
            <c:strRef>
              <c:f>'BESS Cashflow AFS FI'!$F$246</c:f>
              <c:strCache>
                <c:ptCount val="1"/>
                <c:pt idx="0">
                  <c:v>Debt Breakage Fee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FI'!$I$246:$AG$246</c:f>
              <c:numCache>
                <c:formatCode>_(* #\ ##0_);_(* \(#\ ##0\);_(*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30E1-4E61-83F4-03ABB7E13881}"/>
            </c:ext>
          </c:extLst>
        </c:ser>
        <c:ser>
          <c:idx val="0"/>
          <c:order val="2"/>
          <c:tx>
            <c:strRef>
              <c:f>'BESS Cashflow AFS FI'!$F$255</c:f>
              <c:strCache>
                <c:ptCount val="1"/>
                <c:pt idx="0">
                  <c:v>Equity Needed to reach Target IRR</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FI'!$I$255:$AG$255</c:f>
            </c:numRef>
          </c:val>
          <c:extLst>
            <c:ext xmlns:c16="http://schemas.microsoft.com/office/drawing/2014/chart" uri="{C3380CC4-5D6E-409C-BE32-E72D297353CC}">
              <c16:uniqueId val="{00000002-30E1-4E61-83F4-03ABB7E13881}"/>
            </c:ext>
          </c:extLst>
        </c:ser>
        <c:dLbls>
          <c:showLegendKey val="0"/>
          <c:showVal val="0"/>
          <c:showCatName val="0"/>
          <c:showSerName val="0"/>
          <c:showPercent val="0"/>
          <c:showBubbleSize val="0"/>
        </c:dLbls>
        <c:gapWidth val="150"/>
        <c:overlap val="100"/>
        <c:axId val="202041744"/>
        <c:axId val="202037040"/>
      </c:barChart>
      <c:catAx>
        <c:axId val="2020417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37040"/>
        <c:crosses val="autoZero"/>
        <c:auto val="1"/>
        <c:lblAlgn val="ctr"/>
        <c:lblOffset val="100"/>
        <c:noMultiLvlLbl val="0"/>
      </c:catAx>
      <c:valAx>
        <c:axId val="20203704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ZAR '000</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_(* #\ ##0_);_(* \(#\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41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Equity</a:t>
            </a:r>
          </a:p>
        </c:rich>
      </c:tx>
      <c:layout>
        <c:manualLayout>
          <c:xMode val="edge"/>
          <c:yMode val="edge"/>
          <c:x val="0.40716274303604522"/>
          <c:y val="1.8162399019325794E-2"/>
        </c:manualLayout>
      </c:layout>
      <c:overlay val="0"/>
      <c:spPr>
        <a:noFill/>
        <a:ln>
          <a:noFill/>
        </a:ln>
        <a:effectLst/>
      </c:spPr>
    </c:title>
    <c:autoTitleDeleted val="0"/>
    <c:plotArea>
      <c:layout/>
      <c:barChart>
        <c:barDir val="col"/>
        <c:grouping val="stacked"/>
        <c:varyColors val="0"/>
        <c:ser>
          <c:idx val="4"/>
          <c:order val="1"/>
          <c:tx>
            <c:strRef>
              <c:f>'BESS Cashflow AFS FI'!$F$269</c:f>
              <c:strCache>
                <c:ptCount val="1"/>
                <c:pt idx="0">
                  <c:v>Shareholder Loan Principal</c:v>
                </c:pt>
              </c:strCache>
            </c:strRef>
          </c:tx>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FI'!$I$269:$AG$269</c:f>
            </c:numRef>
          </c:val>
          <c:extLst>
            <c:ext xmlns:c16="http://schemas.microsoft.com/office/drawing/2014/chart" uri="{C3380CC4-5D6E-409C-BE32-E72D297353CC}">
              <c16:uniqueId val="{00000000-2B5B-4F1D-BD86-7DB3B99422E4}"/>
            </c:ext>
          </c:extLst>
        </c:ser>
        <c:ser>
          <c:idx val="5"/>
          <c:order val="2"/>
          <c:tx>
            <c:strRef>
              <c:f>'BESS Cashflow AFS FI'!$F$270</c:f>
              <c:strCache>
                <c:ptCount val="1"/>
                <c:pt idx="0">
                  <c:v>Total Dividends</c:v>
                </c:pt>
              </c:strCache>
            </c:strRef>
          </c:tx>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FI'!$I$270:$AG$270</c:f>
            </c:numRef>
          </c:val>
          <c:extLst>
            <c:ext xmlns:c16="http://schemas.microsoft.com/office/drawing/2014/chart" uri="{C3380CC4-5D6E-409C-BE32-E72D297353CC}">
              <c16:uniqueId val="{00000001-2B5B-4F1D-BD86-7DB3B99422E4}"/>
            </c:ext>
          </c:extLst>
        </c:ser>
        <c:ser>
          <c:idx val="0"/>
          <c:order val="3"/>
          <c:tx>
            <c:strRef>
              <c:f>'BESS Cashflow AFS FI'!$F$268</c:f>
              <c:strCache>
                <c:ptCount val="1"/>
                <c:pt idx="0">
                  <c:v>Shareholder Loan Interest</c:v>
                </c:pt>
              </c:strCache>
            </c:strRef>
          </c:tx>
          <c:invertIfNegative val="0"/>
          <c:cat>
            <c:numRef>
              <c:f>'BESS Cashflow AFS FI'!$I$5:$AG$5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'BESS Cashflow AFS FI'!$I$268:$AG$268</c:f>
            </c:numRef>
          </c:val>
          <c:extLst>
            <c:ext xmlns:c16="http://schemas.microsoft.com/office/drawing/2014/chart" uri="{C3380CC4-5D6E-409C-BE32-E72D297353CC}">
              <c16:uniqueId val="{00000002-2B5B-4F1D-BD86-7DB3B99422E4}"/>
            </c:ext>
          </c:extLst>
        </c:ser>
        <c:dLbls>
          <c:showLegendKey val="0"/>
          <c:showVal val="0"/>
          <c:showCatName val="0"/>
          <c:showSerName val="0"/>
          <c:showPercent val="0"/>
          <c:showBubbleSize val="0"/>
        </c:dLbls>
        <c:gapWidth val="150"/>
        <c:overlap val="100"/>
        <c:axId val="202040568"/>
        <c:axId val="202038216"/>
      </c:barChart>
      <c:lineChart>
        <c:grouping val="standard"/>
        <c:varyColors val="0"/>
        <c:ser>
          <c:idx val="3"/>
          <c:order val="0"/>
          <c:tx>
            <c:strRef>
              <c:f>'BESS Cashflow AFS FI'!$F$280</c:f>
              <c:strCache>
                <c:ptCount val="1"/>
                <c:pt idx="0">
                  <c:v>Equity Accrual c/f</c:v>
                </c:pt>
              </c:strCache>
            </c:strRef>
          </c:tx>
          <c:marker>
            <c:symbol val="none"/>
          </c:marker>
          <c:cat>
            <c:numLit>
              <c:formatCode>General</c:formatCode>
              <c:ptCount val="2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numLit>
          </c:cat>
          <c:val>
            <c:numRef>
              <c:f>'BESS Cashflow AFS FI'!$I$280:$AG$280</c:f>
            </c:numRef>
          </c:val>
          <c:smooth val="1"/>
          <c:extLst>
            <c:ext xmlns:c16="http://schemas.microsoft.com/office/drawing/2014/chart" uri="{C3380CC4-5D6E-409C-BE32-E72D297353CC}">
              <c16:uniqueId val="{00000003-2B5B-4F1D-BD86-7DB3B99422E4}"/>
            </c:ext>
          </c:extLst>
        </c:ser>
        <c:dLbls>
          <c:showLegendKey val="0"/>
          <c:showVal val="0"/>
          <c:showCatName val="0"/>
          <c:showSerName val="0"/>
          <c:showPercent val="0"/>
          <c:showBubbleSize val="0"/>
        </c:dLbls>
        <c:upDownBars>
          <c:gapWidth val="150"/>
          <c:upBars/>
          <c:downBars/>
        </c:upDownBars>
        <c:marker val="1"/>
        <c:smooth val="0"/>
        <c:axId val="202040568"/>
        <c:axId val="202038216"/>
      </c:lineChart>
      <c:catAx>
        <c:axId val="20204056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38216"/>
        <c:crosses val="autoZero"/>
        <c:auto val="1"/>
        <c:lblAlgn val="ctr"/>
        <c:lblOffset val="100"/>
        <c:noMultiLvlLbl val="0"/>
      </c:catAx>
      <c:valAx>
        <c:axId val="20203821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ZAR</a:t>
                </a:r>
                <a:r>
                  <a:rPr lang="en-US" baseline="0"/>
                  <a:t> '000</a:t>
                </a:r>
                <a:endParaRPr lang="en-US"/>
              </a:p>
            </c:rich>
          </c:tx>
          <c:overlay val="0"/>
          <c:spPr>
            <a:noFill/>
            <a:ln>
              <a:noFill/>
            </a:ln>
            <a:effectLst/>
          </c:spPr>
        </c:title>
        <c:numFmt formatCode="_(* #\ ##0_);_(* \(#\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02040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showDLblsOverMax val="0"/>
    <c:extLst/>
  </c:chart>
  <c:spPr>
    <a:ln>
      <a:solidFill>
        <a:schemeClr val="tx1"/>
      </a:solidFill>
    </a:ln>
  </c:spPr>
  <c:txPr>
    <a:bodyPr/>
    <a:lstStyle/>
    <a:p>
      <a:pPr>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8</xdr:col>
      <xdr:colOff>239485</xdr:colOff>
      <xdr:row>357</xdr:row>
      <xdr:rowOff>114139</xdr:rowOff>
    </xdr:from>
    <xdr:to>
      <xdr:col>15</xdr:col>
      <xdr:colOff>1527043</xdr:colOff>
      <xdr:row>379</xdr:row>
      <xdr:rowOff>118620</xdr:rowOff>
    </xdr:to>
    <xdr:graphicFrame macro="">
      <xdr:nvGraphicFramePr>
        <xdr:cNvPr id="2" name="Chart 1">
          <a:extLst>
            <a:ext uri="{FF2B5EF4-FFF2-40B4-BE49-F238E27FC236}">
              <a16:creationId xmlns:a16="http://schemas.microsoft.com/office/drawing/2014/main" id="{9173A464-A97E-438C-91FB-21F0A0078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283991</xdr:colOff>
      <xdr:row>381</xdr:row>
      <xdr:rowOff>68037</xdr:rowOff>
    </xdr:from>
    <xdr:to>
      <xdr:col>16</xdr:col>
      <xdr:colOff>0</xdr:colOff>
      <xdr:row>403</xdr:row>
      <xdr:rowOff>82283</xdr:rowOff>
    </xdr:to>
    <xdr:graphicFrame macro="">
      <xdr:nvGraphicFramePr>
        <xdr:cNvPr id="3" name="Chart 2">
          <a:extLst>
            <a:ext uri="{FF2B5EF4-FFF2-40B4-BE49-F238E27FC236}">
              <a16:creationId xmlns:a16="http://schemas.microsoft.com/office/drawing/2014/main" id="{835AE21C-34EF-4548-9582-F337418CD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228</xdr:row>
      <xdr:rowOff>38100</xdr:rowOff>
    </xdr:from>
    <xdr:to>
      <xdr:col>1</xdr:col>
      <xdr:colOff>2197100</xdr:colOff>
      <xdr:row>234</xdr:row>
      <xdr:rowOff>139700</xdr:rowOff>
    </xdr:to>
    <xdr:sp macro="" textlink="">
      <xdr:nvSpPr>
        <xdr:cNvPr id="4" name="TextBox 3">
          <a:extLst>
            <a:ext uri="{FF2B5EF4-FFF2-40B4-BE49-F238E27FC236}">
              <a16:creationId xmlns:a16="http://schemas.microsoft.com/office/drawing/2014/main" id="{988A120D-5997-4897-B5B7-BCBF61BFE535}"/>
            </a:ext>
          </a:extLst>
        </xdr:cNvPr>
        <xdr:cNvSpPr txBox="1"/>
      </xdr:nvSpPr>
      <xdr:spPr>
        <a:xfrm>
          <a:off x="215900" y="40970200"/>
          <a:ext cx="2159000" cy="116840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ZA" sz="2000" kern="1200"/>
            <a:t>Subject to final PPA</a:t>
          </a:r>
          <a:r>
            <a:rPr lang="en-ZA" sz="2000" kern="1200" baseline="0"/>
            <a:t> Terms </a:t>
          </a:r>
          <a:endParaRPr lang="en-ZA" sz="2000" kern="1200"/>
        </a:p>
      </xdr:txBody>
    </xdr:sp>
    <xdr:clientData/>
  </xdr:twoCellAnchor>
</xdr:wsDr>
</file>

<file path=xl/drawings/drawing2.xml><?xml version="1.0" encoding="utf-8"?>
<c:userShapes xmlns:c="http://schemas.openxmlformats.org/drawingml/2006/chart">
  <cdr:relSizeAnchor xmlns:cdr="http://schemas.openxmlformats.org/drawingml/2006/chartDrawing">
    <cdr:from>
      <cdr:x>0.41078</cdr:x>
      <cdr:y>0.53953</cdr:y>
    </cdr:from>
    <cdr:to>
      <cdr:x>0.94528</cdr:x>
      <cdr:y>0.79594</cdr:y>
    </cdr:to>
    <cdr:sp macro="" textlink="">
      <cdr:nvSpPr>
        <cdr:cNvPr id="2" name="TextBox 1">
          <a:extLst xmlns:a="http://schemas.openxmlformats.org/drawingml/2006/main">
            <a:ext uri="{FF2B5EF4-FFF2-40B4-BE49-F238E27FC236}">
              <a16:creationId xmlns:a16="http://schemas.microsoft.com/office/drawing/2014/main" id="{EAC77840-BC35-4801-9AD1-208AB1406AB4}"/>
            </a:ext>
          </a:extLst>
        </cdr:cNvPr>
        <cdr:cNvSpPr txBox="1"/>
      </cdr:nvSpPr>
      <cdr:spPr>
        <a:xfrm xmlns:a="http://schemas.openxmlformats.org/drawingml/2006/main">
          <a:off x="2902323" y="2263590"/>
          <a:ext cx="3776383" cy="1075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t>The Equity</a:t>
          </a:r>
          <a:r>
            <a:rPr lang="en-US" sz="1100" baseline="0"/>
            <a:t> Accrual value (line 198) considers the present value of the returns to shareholders. By matching the outstanding amount vs what has been received, the Equity needed to reach the target IRR is calculated.</a:t>
          </a:r>
          <a:endParaRPr lang="en-US" sz="1100"/>
        </a:p>
      </cdr:txBody>
    </cdr:sp>
  </cdr:relSizeAnchor>
</c:userShapes>
</file>

<file path=xl/drawings/drawing3.xml><?xml version="1.0" encoding="utf-8"?>
<xdr:wsDr xmlns:xdr="http://schemas.openxmlformats.org/drawingml/2006/spreadsheetDrawing" xmlns:a="http://schemas.openxmlformats.org/drawingml/2006/main">
  <xdr:twoCellAnchor>
    <xdr:from>
      <xdr:col>8</xdr:col>
      <xdr:colOff>239485</xdr:colOff>
      <xdr:row>377</xdr:row>
      <xdr:rowOff>114139</xdr:rowOff>
    </xdr:from>
    <xdr:to>
      <xdr:col>15</xdr:col>
      <xdr:colOff>1527043</xdr:colOff>
      <xdr:row>399</xdr:row>
      <xdr:rowOff>118620</xdr:rowOff>
    </xdr:to>
    <xdr:graphicFrame macro="">
      <xdr:nvGraphicFramePr>
        <xdr:cNvPr id="2" name="Chart 1">
          <a:extLst>
            <a:ext uri="{FF2B5EF4-FFF2-40B4-BE49-F238E27FC236}">
              <a16:creationId xmlns:a16="http://schemas.microsoft.com/office/drawing/2014/main" id="{5227CB58-867D-45AD-ACD6-56751B7E73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283991</xdr:colOff>
      <xdr:row>401</xdr:row>
      <xdr:rowOff>68037</xdr:rowOff>
    </xdr:from>
    <xdr:to>
      <xdr:col>16</xdr:col>
      <xdr:colOff>0</xdr:colOff>
      <xdr:row>423</xdr:row>
      <xdr:rowOff>82283</xdr:rowOff>
    </xdr:to>
    <xdr:graphicFrame macro="">
      <xdr:nvGraphicFramePr>
        <xdr:cNvPr id="3" name="Chart 2">
          <a:extLst>
            <a:ext uri="{FF2B5EF4-FFF2-40B4-BE49-F238E27FC236}">
              <a16:creationId xmlns:a16="http://schemas.microsoft.com/office/drawing/2014/main" id="{54C6A4A6-FB93-4CDF-8D06-D8F5B74C4C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248</xdr:row>
      <xdr:rowOff>63500</xdr:rowOff>
    </xdr:from>
    <xdr:to>
      <xdr:col>1</xdr:col>
      <xdr:colOff>2159000</xdr:colOff>
      <xdr:row>254</xdr:row>
      <xdr:rowOff>165100</xdr:rowOff>
    </xdr:to>
    <xdr:sp macro="" textlink="">
      <xdr:nvSpPr>
        <xdr:cNvPr id="4" name="TextBox 3">
          <a:extLst>
            <a:ext uri="{FF2B5EF4-FFF2-40B4-BE49-F238E27FC236}">
              <a16:creationId xmlns:a16="http://schemas.microsoft.com/office/drawing/2014/main" id="{763DCEE0-B310-432F-89EC-E19C663E9E4B}"/>
            </a:ext>
          </a:extLst>
        </xdr:cNvPr>
        <xdr:cNvSpPr txBox="1"/>
      </xdr:nvSpPr>
      <xdr:spPr>
        <a:xfrm>
          <a:off x="177800" y="40462200"/>
          <a:ext cx="2159000" cy="116840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ZA" sz="2000" kern="1200"/>
            <a:t>Subject to final PPA</a:t>
          </a:r>
          <a:r>
            <a:rPr lang="en-ZA" sz="2000" kern="1200" baseline="0"/>
            <a:t> Terms </a:t>
          </a:r>
          <a:endParaRPr lang="en-ZA" sz="2000" kern="1200"/>
        </a:p>
      </xdr:txBody>
    </xdr:sp>
    <xdr:clientData/>
  </xdr:twoCellAnchor>
</xdr:wsDr>
</file>

<file path=xl/drawings/drawing4.xml><?xml version="1.0" encoding="utf-8"?>
<c:userShapes xmlns:c="http://schemas.openxmlformats.org/drawingml/2006/chart">
  <cdr:relSizeAnchor xmlns:cdr="http://schemas.openxmlformats.org/drawingml/2006/chartDrawing">
    <cdr:from>
      <cdr:x>0.41078</cdr:x>
      <cdr:y>0.53953</cdr:y>
    </cdr:from>
    <cdr:to>
      <cdr:x>0.94528</cdr:x>
      <cdr:y>0.79594</cdr:y>
    </cdr:to>
    <cdr:sp macro="" textlink="">
      <cdr:nvSpPr>
        <cdr:cNvPr id="2" name="TextBox 1">
          <a:extLst xmlns:a="http://schemas.openxmlformats.org/drawingml/2006/main">
            <a:ext uri="{FF2B5EF4-FFF2-40B4-BE49-F238E27FC236}">
              <a16:creationId xmlns:a16="http://schemas.microsoft.com/office/drawing/2014/main" id="{EAC77840-BC35-4801-9AD1-208AB1406AB4}"/>
            </a:ext>
          </a:extLst>
        </cdr:cNvPr>
        <cdr:cNvSpPr txBox="1"/>
      </cdr:nvSpPr>
      <cdr:spPr>
        <a:xfrm xmlns:a="http://schemas.openxmlformats.org/drawingml/2006/main">
          <a:off x="2902323" y="2263590"/>
          <a:ext cx="3776383" cy="1075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t>The Equity</a:t>
          </a:r>
          <a:r>
            <a:rPr lang="en-US" sz="1100" baseline="0"/>
            <a:t> Accrual value (line 198) considers the present value of the returns to shareholders. By matching the outstanding amount vs what has been received, the Equity needed to reach the target IRR is calculated.</a:t>
          </a:r>
          <a:endParaRPr lang="en-US" sz="1100"/>
        </a:p>
      </cdr:txBody>
    </cdr:sp>
  </cdr:relSizeAnchor>
</c:userShapes>
</file>

<file path=xl/persons/person.xml><?xml version="1.0" encoding="utf-8"?>
<personList xmlns="http://schemas.microsoft.com/office/spreadsheetml/2018/threadedcomments" xmlns:x="http://schemas.openxmlformats.org/spreadsheetml/2006/main">
  <person displayName="Helgaard Muller" id="{253B008D-602A-41B6-9AE6-AB21969450C0}" userId="S::helgaard@crescogroup.africa::7144a23b-3556-4f38-abb6-be2cf629ca3c" providerId="AD"/>
  <person displayName="Vanessa Snyman" id="{0D4F1289-F455-4A0F-B02D-5FD615F8B16F}" userId="S::vanessa.snyman@cornerstoneinfra.co.za::52b61f79-4b2a-4bf4-8d99-e4fbce90445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9" dT="2024-11-04T11:00:13.65" personId="{0D4F1289-F455-4A0F-B02D-5FD615F8B16F}" id="{0E850A5F-165C-4010-AC7D-8AC681C934AA}">
    <text>These definitions need to align to the RFP and PPA</text>
  </threadedComment>
  <threadedComment ref="D49" dT="2024-11-08T05:49:05.24" personId="{253B008D-602A-41B6-9AE6-AB21969450C0}" id="{4DA119E8-8C1F-4F0E-BA0E-2B5856CD5EF4}" parentId="{0E850A5F-165C-4010-AC7D-8AC681C934AA}">
    <text>Noted. We will update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376CE-533D-4B01-B2BD-E9DDE8FAA1DF}">
  <sheetPr codeName="Sheet1">
    <tabColor rgb="FF031F73"/>
  </sheetPr>
  <dimension ref="B2:D40"/>
  <sheetViews>
    <sheetView showGridLines="0" tabSelected="1" zoomScale="90" zoomScaleNormal="90" workbookViewId="0">
      <selection activeCell="B1" sqref="B1"/>
    </sheetView>
  </sheetViews>
  <sheetFormatPr defaultRowHeight="12.75"/>
  <cols>
    <col min="2" max="2" width="35.42578125" customWidth="1"/>
    <col min="3" max="3" width="49.42578125" customWidth="1"/>
    <col min="4" max="4" width="79.140625" customWidth="1"/>
  </cols>
  <sheetData>
    <row r="2" spans="2:4" ht="15">
      <c r="B2" s="619" t="s">
        <v>0</v>
      </c>
      <c r="C2" s="620"/>
      <c r="D2" s="621"/>
    </row>
    <row r="3" spans="2:4">
      <c r="B3" s="115"/>
      <c r="C3" s="115"/>
      <c r="D3" s="115"/>
    </row>
    <row r="4" spans="2:4" s="159" customFormat="1" ht="15.75">
      <c r="B4" s="622" t="s">
        <v>1</v>
      </c>
      <c r="C4" s="622" t="s">
        <v>2</v>
      </c>
      <c r="D4" s="622" t="s">
        <v>3</v>
      </c>
    </row>
    <row r="5" spans="2:4" ht="15">
      <c r="B5" s="183" t="s">
        <v>4</v>
      </c>
      <c r="C5" s="579" t="s">
        <v>5</v>
      </c>
      <c r="D5" s="580" t="s">
        <v>6</v>
      </c>
    </row>
    <row r="6" spans="2:4">
      <c r="B6" s="184" t="s">
        <v>7</v>
      </c>
      <c r="C6" s="581" t="s">
        <v>8</v>
      </c>
      <c r="D6" s="580" t="s">
        <v>9</v>
      </c>
    </row>
    <row r="7" spans="2:4">
      <c r="B7" s="184" t="s">
        <v>7</v>
      </c>
      <c r="C7" s="581" t="s">
        <v>10</v>
      </c>
      <c r="D7" s="580" t="s">
        <v>9</v>
      </c>
    </row>
    <row r="8" spans="2:4">
      <c r="B8" s="184" t="s">
        <v>7</v>
      </c>
      <c r="C8" s="581" t="s">
        <v>11</v>
      </c>
      <c r="D8" s="580" t="s">
        <v>12</v>
      </c>
    </row>
    <row r="9" spans="2:4" hidden="1">
      <c r="B9" s="184" t="s">
        <v>7</v>
      </c>
      <c r="C9" s="581" t="s">
        <v>13</v>
      </c>
      <c r="D9" s="580" t="s">
        <v>14</v>
      </c>
    </row>
    <row r="10" spans="2:4">
      <c r="B10" s="184" t="s">
        <v>7</v>
      </c>
      <c r="C10" s="581" t="s">
        <v>15</v>
      </c>
      <c r="D10" s="580" t="s">
        <v>16</v>
      </c>
    </row>
    <row r="11" spans="2:4">
      <c r="B11" s="184" t="s">
        <v>7</v>
      </c>
      <c r="C11" s="581" t="s">
        <v>17</v>
      </c>
      <c r="D11" s="580" t="s">
        <v>18</v>
      </c>
    </row>
    <row r="12" spans="2:4">
      <c r="B12" s="184" t="s">
        <v>7</v>
      </c>
      <c r="C12" s="581" t="s">
        <v>19</v>
      </c>
      <c r="D12" s="580" t="s">
        <v>20</v>
      </c>
    </row>
    <row r="13" spans="2:4">
      <c r="B13" s="184"/>
      <c r="C13" s="581" t="s">
        <v>21</v>
      </c>
      <c r="D13" s="580" t="s">
        <v>22</v>
      </c>
    </row>
    <row r="14" spans="2:4">
      <c r="B14" s="184" t="s">
        <v>23</v>
      </c>
      <c r="C14" s="581" t="s">
        <v>24</v>
      </c>
      <c r="D14" s="623" t="s">
        <v>25</v>
      </c>
    </row>
    <row r="15" spans="2:4">
      <c r="B15" s="184"/>
      <c r="C15" s="581" t="s">
        <v>26</v>
      </c>
      <c r="D15" s="623" t="s">
        <v>27</v>
      </c>
    </row>
    <row r="16" spans="2:4">
      <c r="B16" s="184"/>
      <c r="C16" s="581" t="s">
        <v>28</v>
      </c>
      <c r="D16" s="623" t="s">
        <v>29</v>
      </c>
    </row>
    <row r="18" spans="2:4">
      <c r="B18" s="115"/>
      <c r="C18" s="115"/>
      <c r="D18" s="115"/>
    </row>
    <row r="19" spans="2:4" ht="15.75">
      <c r="B19" s="624" t="s">
        <v>30</v>
      </c>
      <c r="C19" s="625"/>
      <c r="D19" s="626"/>
    </row>
    <row r="20" spans="2:4">
      <c r="B20" s="115"/>
      <c r="C20" s="115"/>
      <c r="D20" s="115"/>
    </row>
    <row r="21" spans="2:4">
      <c r="B21" s="116" t="s">
        <v>31</v>
      </c>
      <c r="C21" s="115"/>
      <c r="D21" s="115"/>
    </row>
    <row r="22" spans="2:4" ht="15">
      <c r="B22" s="115" t="s">
        <v>32</v>
      </c>
      <c r="C22" s="619"/>
      <c r="D22" s="115"/>
    </row>
    <row r="24" spans="2:4">
      <c r="B24" s="116" t="s">
        <v>30</v>
      </c>
      <c r="C24" s="115"/>
    </row>
    <row r="25" spans="2:4">
      <c r="B25" s="115" t="s">
        <v>33</v>
      </c>
      <c r="C25" s="117" t="s">
        <v>34</v>
      </c>
      <c r="D25" s="115"/>
    </row>
    <row r="26" spans="2:4">
      <c r="B26" t="s">
        <v>35</v>
      </c>
      <c r="C26" s="86"/>
    </row>
    <row r="27" spans="2:4">
      <c r="B27" t="s">
        <v>36</v>
      </c>
      <c r="C27" s="130"/>
    </row>
    <row r="28" spans="2:4" ht="15">
      <c r="B28" t="s">
        <v>37</v>
      </c>
      <c r="C28" s="114" t="s">
        <v>34</v>
      </c>
    </row>
    <row r="30" spans="2:4" ht="15.75">
      <c r="B30" s="624" t="s">
        <v>38</v>
      </c>
      <c r="C30" s="625"/>
      <c r="D30" s="626"/>
    </row>
    <row r="31" spans="2:4">
      <c r="B31" s="115" t="s">
        <v>39</v>
      </c>
    </row>
    <row r="32" spans="2:4">
      <c r="B32" s="115" t="s">
        <v>40</v>
      </c>
      <c r="C32" s="115"/>
      <c r="D32" s="115"/>
    </row>
    <row r="33" spans="2:4">
      <c r="B33" s="118" t="s">
        <v>41</v>
      </c>
      <c r="C33" s="115"/>
      <c r="D33" s="115"/>
    </row>
    <row r="34" spans="2:4">
      <c r="B34" s="115" t="s">
        <v>42</v>
      </c>
      <c r="C34" s="115"/>
      <c r="D34" s="115"/>
    </row>
    <row r="35" spans="2:4">
      <c r="B35" s="115" t="s">
        <v>43</v>
      </c>
      <c r="C35" s="115"/>
      <c r="D35" s="115"/>
    </row>
    <row r="36" spans="2:4">
      <c r="B36" s="115" t="s">
        <v>44</v>
      </c>
      <c r="C36" s="115"/>
      <c r="D36" s="115"/>
    </row>
    <row r="37" spans="2:4">
      <c r="B37" s="115" t="s">
        <v>45</v>
      </c>
      <c r="C37" s="115"/>
      <c r="D37" s="115"/>
    </row>
    <row r="38" spans="2:4">
      <c r="B38" s="115" t="s">
        <v>46</v>
      </c>
    </row>
    <row r="39" spans="2:4">
      <c r="B39" s="115" t="s">
        <v>47</v>
      </c>
    </row>
    <row r="40" spans="2:4">
      <c r="B40" s="207" t="s">
        <v>48</v>
      </c>
    </row>
  </sheetData>
  <sheetProtection algorithmName="SHA-512" hashValue="56fxqS65ARz64WvtnWtDf41fSxUDebCaLYBC4kGEMH6Ck2/vyJcWFf6vYtj4+MuXnMqeimgz3ilkpZAkg96ChA==" saltValue="QdyB47lZong+e7227y5w3Q==" spinCount="100000" sheet="1" objects="1" scenarios="1"/>
  <conditionalFormatting sqref="C27">
    <cfRule type="cellIs" dxfId="333" priority="3" operator="equal">
      <formula>1</formula>
    </cfRule>
  </conditionalFormatting>
  <conditionalFormatting sqref="C28">
    <cfRule type="expression" dxfId="332" priority="303">
      <formula>AND(C$8=0,C$3&gt;$G$3)</formula>
    </cfRule>
    <cfRule type="expression" dxfId="331" priority="304">
      <formula>#REF!=1</formula>
    </cfRule>
  </conditionalFormatting>
  <hyperlinks>
    <hyperlink ref="C6" location="'PV Cashflow AFS FI'!A1" display="Template 1 - Fully Indexed Cashflow Waterfall" xr:uid="{DCB29C34-94F5-4281-9C9C-C01995606E31}"/>
    <hyperlink ref="C8" location="'Capex appendix'!C9" display="Template 2 - Capex appendix" xr:uid="{3EC8F35A-4F3C-44FE-82CD-287E8EADFA02}"/>
    <hyperlink ref="C9" location="'Success and Dev fee appendix'!C10" display="Template 3 - Success and Dev fee appendix" xr:uid="{4D58C720-30F2-4A5E-9C9C-9E8118666874}"/>
    <hyperlink ref="C10" location="'Debt funding appendix'!C11" display="Template 4 - Debt funding appendix" xr:uid="{46CB36DB-24EF-4245-80E1-814EB7A2D5C0}"/>
    <hyperlink ref="C11" location="'Technical appexdix'!C12" display="Template 5 - Technical appexdix" xr:uid="{6370A731-E044-4285-8B08-F9A6C67C9EA6}"/>
    <hyperlink ref="C12" location="'BEE appendix'!C13" display="Template 6 - BEE appendix" xr:uid="{12638559-D3E8-4DFD-A267-9F0BA707BBF8}"/>
    <hyperlink ref="C13" location="'Macro-economic inputs'!C14" display="Template 7 - Macro-economic inputs" xr:uid="{5B7002DF-5401-4EA1-8800-477670EC7374}"/>
    <hyperlink ref="C16" location="'Megaflex LA'!A1" display="Template 10 - Eskom Inputs 2" xr:uid="{F21A703A-865D-4899-B9D0-68F41BEB82FD}"/>
    <hyperlink ref="C14" location="Issues!A1" display="Template 8 - Issues " xr:uid="{5DFC0930-AA35-4A92-8899-E2B699A786CB}"/>
    <hyperlink ref="C7" location="'BESS Cashflow AFS FI'!A1" display="Template 1b - Fully Indexed Cashflow Waterfall" xr:uid="{3F5225B5-F3C4-4F81-9B0E-1B8191A955D7}"/>
    <hyperlink ref="C15" location="'Megaflex Gen NLA'!A1" display="Template 9 - Eskom Inputs 1" xr:uid="{ACEDC271-F981-4FCE-B7E4-7179A638EE0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A0E37-703C-46FB-9DF5-02B50080B341}">
  <sheetPr codeName="Sheet2">
    <tabColor rgb="FF031F73"/>
  </sheetPr>
  <dimension ref="A1:AH408"/>
  <sheetViews>
    <sheetView showGridLines="0" zoomScale="60" zoomScaleNormal="60" workbookViewId="0">
      <pane xSplit="8" ySplit="9" topLeftCell="I10" activePane="bottomRight" state="frozen"/>
      <selection pane="topRight" activeCell="I1" sqref="I1"/>
      <selection pane="bottomLeft" activeCell="A9" sqref="A9"/>
      <selection pane="bottomRight" activeCell="I55" sqref="I55"/>
    </sheetView>
  </sheetViews>
  <sheetFormatPr defaultColWidth="0" defaultRowHeight="14.45" customHeight="1" outlineLevelRow="1"/>
  <cols>
    <col min="1" max="1" width="2.7109375" style="3" customWidth="1"/>
    <col min="2" max="2" width="35.7109375" style="3" customWidth="1"/>
    <col min="3" max="3" width="2.7109375" style="3" customWidth="1"/>
    <col min="4" max="4" width="10.28515625" style="3" customWidth="1"/>
    <col min="5" max="5" width="3.7109375" style="3" customWidth="1"/>
    <col min="6" max="6" width="80" style="3" customWidth="1"/>
    <col min="7" max="7" width="23.28515625" style="4" customWidth="1"/>
    <col min="8" max="8" width="24.7109375" style="4" customWidth="1"/>
    <col min="9" max="9" width="23.140625" style="4" customWidth="1"/>
    <col min="10" max="33" width="23.140625" style="3" customWidth="1"/>
    <col min="34" max="34" width="8.7109375" style="3" customWidth="1"/>
    <col min="35" max="16384" width="8.7109375" style="3" hidden="1"/>
  </cols>
  <sheetData>
    <row r="1" spans="1:34" ht="14.45" customHeight="1">
      <c r="B1" s="499" t="s">
        <v>49</v>
      </c>
    </row>
    <row r="2" spans="1:34" ht="15">
      <c r="G2" s="3"/>
    </row>
    <row r="3" spans="1:34" ht="15">
      <c r="A3" s="4"/>
      <c r="B3" s="189" t="s">
        <v>50</v>
      </c>
      <c r="C3" s="4"/>
      <c r="D3" s="4"/>
      <c r="E3" s="4"/>
      <c r="F3" s="163" t="s">
        <v>51</v>
      </c>
      <c r="G3" s="163" t="s">
        <v>52</v>
      </c>
      <c r="H3" s="163" t="s">
        <v>53</v>
      </c>
      <c r="I3" s="127">
        <f>IF(MONTH(H4)=7,H4,"Template Model Start Must Be July")</f>
        <v>45839</v>
      </c>
      <c r="J3" s="128">
        <f>I4+1</f>
        <v>46204</v>
      </c>
      <c r="K3" s="128">
        <f t="shared" ref="K3:AG3" si="0">J4+1</f>
        <v>46569</v>
      </c>
      <c r="L3" s="128">
        <f t="shared" si="0"/>
        <v>46935</v>
      </c>
      <c r="M3" s="128">
        <f t="shared" si="0"/>
        <v>47300</v>
      </c>
      <c r="N3" s="128">
        <f t="shared" si="0"/>
        <v>47665</v>
      </c>
      <c r="O3" s="128">
        <f t="shared" si="0"/>
        <v>48030</v>
      </c>
      <c r="P3" s="128">
        <f t="shared" si="0"/>
        <v>48396</v>
      </c>
      <c r="Q3" s="128">
        <f t="shared" si="0"/>
        <v>48761</v>
      </c>
      <c r="R3" s="128">
        <f t="shared" si="0"/>
        <v>49126</v>
      </c>
      <c r="S3" s="128">
        <f t="shared" si="0"/>
        <v>49491</v>
      </c>
      <c r="T3" s="128">
        <f t="shared" si="0"/>
        <v>49857</v>
      </c>
      <c r="U3" s="128">
        <f t="shared" si="0"/>
        <v>50222</v>
      </c>
      <c r="V3" s="128">
        <f t="shared" si="0"/>
        <v>50587</v>
      </c>
      <c r="W3" s="128">
        <f t="shared" si="0"/>
        <v>50952</v>
      </c>
      <c r="X3" s="128">
        <f t="shared" si="0"/>
        <v>51318</v>
      </c>
      <c r="Y3" s="128">
        <f t="shared" si="0"/>
        <v>51683</v>
      </c>
      <c r="Z3" s="128">
        <f t="shared" si="0"/>
        <v>52048</v>
      </c>
      <c r="AA3" s="128">
        <f t="shared" si="0"/>
        <v>52413</v>
      </c>
      <c r="AB3" s="128">
        <f t="shared" si="0"/>
        <v>52779</v>
      </c>
      <c r="AC3" s="128">
        <f t="shared" si="0"/>
        <v>53144</v>
      </c>
      <c r="AD3" s="128">
        <f t="shared" si="0"/>
        <v>53509</v>
      </c>
      <c r="AE3" s="128">
        <f t="shared" si="0"/>
        <v>53874</v>
      </c>
      <c r="AF3" s="128">
        <f t="shared" si="0"/>
        <v>54240</v>
      </c>
      <c r="AG3" s="128">
        <f t="shared" si="0"/>
        <v>54605</v>
      </c>
    </row>
    <row r="4" spans="1:34" ht="18.75">
      <c r="A4" s="4"/>
      <c r="B4" s="188">
        <f ca="1">IF(SUM(A20:A38,A43,A48,A51,A63:A72,A85:A112,A116,A119:A120,A128,A149:A150,A153:A154,A175,A184,A187,A192,A195,A223,A261:A262,A274:A275,A284:A285,A337)=0,0,1)</f>
        <v>1</v>
      </c>
      <c r="C4" s="4"/>
      <c r="D4" s="4"/>
      <c r="E4" s="4"/>
      <c r="F4" s="122">
        <v>45809</v>
      </c>
      <c r="G4" s="87">
        <f>DATE(YEAR(F4),MONTH(F4)+F6,DAY(F4))</f>
        <v>46054</v>
      </c>
      <c r="H4" s="536">
        <v>45839</v>
      </c>
      <c r="I4" s="127">
        <f>EOMONTH(I3,11)</f>
        <v>46203</v>
      </c>
      <c r="J4" s="128">
        <f t="shared" ref="J4:AG4" si="1">EOMONTH(J3,11)</f>
        <v>46568</v>
      </c>
      <c r="K4" s="128">
        <f t="shared" si="1"/>
        <v>46934</v>
      </c>
      <c r="L4" s="128">
        <f t="shared" si="1"/>
        <v>47299</v>
      </c>
      <c r="M4" s="128">
        <f t="shared" si="1"/>
        <v>47664</v>
      </c>
      <c r="N4" s="128">
        <f t="shared" si="1"/>
        <v>48029</v>
      </c>
      <c r="O4" s="128">
        <f t="shared" si="1"/>
        <v>48395</v>
      </c>
      <c r="P4" s="128">
        <f t="shared" si="1"/>
        <v>48760</v>
      </c>
      <c r="Q4" s="128">
        <f t="shared" si="1"/>
        <v>49125</v>
      </c>
      <c r="R4" s="128">
        <f t="shared" si="1"/>
        <v>49490</v>
      </c>
      <c r="S4" s="128">
        <f t="shared" si="1"/>
        <v>49856</v>
      </c>
      <c r="T4" s="128">
        <f t="shared" si="1"/>
        <v>50221</v>
      </c>
      <c r="U4" s="128">
        <f t="shared" si="1"/>
        <v>50586</v>
      </c>
      <c r="V4" s="128">
        <f t="shared" si="1"/>
        <v>50951</v>
      </c>
      <c r="W4" s="128">
        <f t="shared" si="1"/>
        <v>51317</v>
      </c>
      <c r="X4" s="128">
        <f t="shared" si="1"/>
        <v>51682</v>
      </c>
      <c r="Y4" s="128">
        <f t="shared" si="1"/>
        <v>52047</v>
      </c>
      <c r="Z4" s="128">
        <f t="shared" si="1"/>
        <v>52412</v>
      </c>
      <c r="AA4" s="128">
        <f t="shared" si="1"/>
        <v>52778</v>
      </c>
      <c r="AB4" s="128">
        <f t="shared" si="1"/>
        <v>53143</v>
      </c>
      <c r="AC4" s="128">
        <f t="shared" si="1"/>
        <v>53508</v>
      </c>
      <c r="AD4" s="128">
        <f t="shared" si="1"/>
        <v>53873</v>
      </c>
      <c r="AE4" s="128">
        <f t="shared" si="1"/>
        <v>54239</v>
      </c>
      <c r="AF4" s="128">
        <f t="shared" si="1"/>
        <v>54604</v>
      </c>
      <c r="AG4" s="128">
        <f t="shared" si="1"/>
        <v>54969</v>
      </c>
    </row>
    <row r="5" spans="1:34" ht="15">
      <c r="A5" s="4"/>
      <c r="B5" s="582">
        <f ca="1">SUM(A20:A356)</f>
        <v>39</v>
      </c>
      <c r="C5" s="4"/>
      <c r="D5" s="4"/>
      <c r="E5" s="4"/>
      <c r="F5" s="163" t="s">
        <v>54</v>
      </c>
      <c r="G5" s="192" t="s">
        <v>55</v>
      </c>
      <c r="H5" s="163" t="s">
        <v>56</v>
      </c>
      <c r="I5" s="35">
        <f>YEAR(I4)</f>
        <v>2026</v>
      </c>
      <c r="J5" s="34">
        <f t="shared" ref="J5:AG5" si="2">YEAR(J4)</f>
        <v>2027</v>
      </c>
      <c r="K5" s="34">
        <f t="shared" si="2"/>
        <v>2028</v>
      </c>
      <c r="L5" s="34">
        <f t="shared" si="2"/>
        <v>2029</v>
      </c>
      <c r="M5" s="34">
        <f t="shared" si="2"/>
        <v>2030</v>
      </c>
      <c r="N5" s="34">
        <f t="shared" si="2"/>
        <v>2031</v>
      </c>
      <c r="O5" s="34">
        <f t="shared" si="2"/>
        <v>2032</v>
      </c>
      <c r="P5" s="34">
        <f t="shared" si="2"/>
        <v>2033</v>
      </c>
      <c r="Q5" s="34">
        <f t="shared" si="2"/>
        <v>2034</v>
      </c>
      <c r="R5" s="34">
        <f t="shared" si="2"/>
        <v>2035</v>
      </c>
      <c r="S5" s="34">
        <f t="shared" si="2"/>
        <v>2036</v>
      </c>
      <c r="T5" s="34">
        <f t="shared" si="2"/>
        <v>2037</v>
      </c>
      <c r="U5" s="34">
        <f t="shared" si="2"/>
        <v>2038</v>
      </c>
      <c r="V5" s="34">
        <f t="shared" si="2"/>
        <v>2039</v>
      </c>
      <c r="W5" s="34">
        <f t="shared" si="2"/>
        <v>2040</v>
      </c>
      <c r="X5" s="34">
        <f t="shared" si="2"/>
        <v>2041</v>
      </c>
      <c r="Y5" s="34">
        <f t="shared" si="2"/>
        <v>2042</v>
      </c>
      <c r="Z5" s="34">
        <f t="shared" si="2"/>
        <v>2043</v>
      </c>
      <c r="AA5" s="34">
        <f t="shared" si="2"/>
        <v>2044</v>
      </c>
      <c r="AB5" s="34">
        <f t="shared" si="2"/>
        <v>2045</v>
      </c>
      <c r="AC5" s="34">
        <f t="shared" si="2"/>
        <v>2046</v>
      </c>
      <c r="AD5" s="34">
        <f t="shared" si="2"/>
        <v>2047</v>
      </c>
      <c r="AE5" s="34">
        <f t="shared" si="2"/>
        <v>2048</v>
      </c>
      <c r="AF5" s="34">
        <f t="shared" si="2"/>
        <v>2049</v>
      </c>
      <c r="AG5" s="34">
        <f t="shared" si="2"/>
        <v>2050</v>
      </c>
    </row>
    <row r="6" spans="1:34" ht="15">
      <c r="A6" s="4"/>
      <c r="B6" s="4"/>
      <c r="C6" s="4"/>
      <c r="D6" s="4"/>
      <c r="E6" s="4"/>
      <c r="F6" s="36">
        <v>8</v>
      </c>
      <c r="G6" s="87">
        <f>DATE(YEAR(G4)+H6,MONTH(G4),DAY(G4)-1)</f>
        <v>53358</v>
      </c>
      <c r="H6" s="161">
        <v>20</v>
      </c>
      <c r="I6" s="33"/>
      <c r="J6" s="33"/>
      <c r="K6" s="33"/>
      <c r="L6" s="33"/>
      <c r="M6" s="33"/>
      <c r="N6" s="33"/>
      <c r="O6" s="33"/>
      <c r="P6" s="33"/>
      <c r="Q6" s="33"/>
      <c r="R6" s="33"/>
      <c r="S6" s="33"/>
      <c r="T6" s="33"/>
      <c r="U6" s="33"/>
      <c r="V6" s="33"/>
      <c r="W6" s="33"/>
      <c r="X6" s="33"/>
      <c r="Y6" s="33"/>
      <c r="Z6" s="33"/>
      <c r="AA6" s="33"/>
      <c r="AB6" s="33"/>
      <c r="AC6" s="33"/>
      <c r="AD6" s="33"/>
      <c r="AE6" s="33"/>
      <c r="AF6" s="33"/>
      <c r="AG6" s="33"/>
    </row>
    <row r="7" spans="1:34" ht="15">
      <c r="A7" s="657" t="s">
        <v>57</v>
      </c>
      <c r="B7" s="658"/>
      <c r="C7" s="658"/>
      <c r="D7" s="658"/>
      <c r="E7" s="658"/>
      <c r="F7" s="659"/>
      <c r="G7" s="1" t="s">
        <v>54</v>
      </c>
      <c r="I7" s="129">
        <f>IF(AND(I4&gt;$F$4,I3&lt;$G$4),1,0)</f>
        <v>1</v>
      </c>
      <c r="J7" s="129">
        <f t="shared" ref="J7:AG7" si="3">IF(AND(J4&gt;$F$4,J3&lt;$G$4),1,0)</f>
        <v>0</v>
      </c>
      <c r="K7" s="129">
        <f t="shared" si="3"/>
        <v>0</v>
      </c>
      <c r="L7" s="129">
        <f t="shared" si="3"/>
        <v>0</v>
      </c>
      <c r="M7" s="129">
        <f t="shared" si="3"/>
        <v>0</v>
      </c>
      <c r="N7" s="129">
        <f t="shared" si="3"/>
        <v>0</v>
      </c>
      <c r="O7" s="129">
        <f t="shared" si="3"/>
        <v>0</v>
      </c>
      <c r="P7" s="129">
        <f t="shared" si="3"/>
        <v>0</v>
      </c>
      <c r="Q7" s="129">
        <f t="shared" si="3"/>
        <v>0</v>
      </c>
      <c r="R7" s="129">
        <f t="shared" si="3"/>
        <v>0</v>
      </c>
      <c r="S7" s="129">
        <f t="shared" si="3"/>
        <v>0</v>
      </c>
      <c r="T7" s="129">
        <f t="shared" si="3"/>
        <v>0</v>
      </c>
      <c r="U7" s="129">
        <f t="shared" si="3"/>
        <v>0</v>
      </c>
      <c r="V7" s="129">
        <f t="shared" si="3"/>
        <v>0</v>
      </c>
      <c r="W7" s="129">
        <f t="shared" si="3"/>
        <v>0</v>
      </c>
      <c r="X7" s="129">
        <f t="shared" si="3"/>
        <v>0</v>
      </c>
      <c r="Y7" s="129">
        <f t="shared" si="3"/>
        <v>0</v>
      </c>
      <c r="Z7" s="129">
        <f t="shared" si="3"/>
        <v>0</v>
      </c>
      <c r="AA7" s="129">
        <f t="shared" si="3"/>
        <v>0</v>
      </c>
      <c r="AB7" s="129">
        <f t="shared" si="3"/>
        <v>0</v>
      </c>
      <c r="AC7" s="129">
        <f t="shared" si="3"/>
        <v>0</v>
      </c>
      <c r="AD7" s="129">
        <f t="shared" si="3"/>
        <v>0</v>
      </c>
      <c r="AE7" s="129">
        <f t="shared" si="3"/>
        <v>0</v>
      </c>
      <c r="AF7" s="129">
        <f t="shared" si="3"/>
        <v>0</v>
      </c>
      <c r="AG7" s="129">
        <f t="shared" si="3"/>
        <v>0</v>
      </c>
    </row>
    <row r="8" spans="1:34" ht="15">
      <c r="A8" s="660"/>
      <c r="B8" s="661"/>
      <c r="C8" s="661"/>
      <c r="D8" s="661"/>
      <c r="E8" s="661"/>
      <c r="F8" s="662"/>
      <c r="G8" s="6" t="s">
        <v>58</v>
      </c>
      <c r="H8" s="8" t="s">
        <v>59</v>
      </c>
      <c r="I8" s="129">
        <f t="shared" ref="I8:AG8" si="4">IF(AND(I3&lt;=$G$4,I4&gt;=$G$4),1,0)</f>
        <v>1</v>
      </c>
      <c r="J8" s="129">
        <f t="shared" si="4"/>
        <v>0</v>
      </c>
      <c r="K8" s="129">
        <f t="shared" si="4"/>
        <v>0</v>
      </c>
      <c r="L8" s="129">
        <f t="shared" si="4"/>
        <v>0</v>
      </c>
      <c r="M8" s="129">
        <f t="shared" si="4"/>
        <v>0</v>
      </c>
      <c r="N8" s="129">
        <f t="shared" si="4"/>
        <v>0</v>
      </c>
      <c r="O8" s="129">
        <f t="shared" si="4"/>
        <v>0</v>
      </c>
      <c r="P8" s="129">
        <f t="shared" si="4"/>
        <v>0</v>
      </c>
      <c r="Q8" s="129">
        <f t="shared" si="4"/>
        <v>0</v>
      </c>
      <c r="R8" s="129">
        <f t="shared" si="4"/>
        <v>0</v>
      </c>
      <c r="S8" s="129">
        <f t="shared" si="4"/>
        <v>0</v>
      </c>
      <c r="T8" s="129">
        <f t="shared" si="4"/>
        <v>0</v>
      </c>
      <c r="U8" s="129">
        <f t="shared" si="4"/>
        <v>0</v>
      </c>
      <c r="V8" s="129">
        <f t="shared" si="4"/>
        <v>0</v>
      </c>
      <c r="W8" s="129">
        <f t="shared" si="4"/>
        <v>0</v>
      </c>
      <c r="X8" s="129">
        <f t="shared" si="4"/>
        <v>0</v>
      </c>
      <c r="Y8" s="129">
        <f t="shared" si="4"/>
        <v>0</v>
      </c>
      <c r="Z8" s="129">
        <f t="shared" si="4"/>
        <v>0</v>
      </c>
      <c r="AA8" s="129">
        <f t="shared" si="4"/>
        <v>0</v>
      </c>
      <c r="AB8" s="129">
        <f t="shared" si="4"/>
        <v>0</v>
      </c>
      <c r="AC8" s="129">
        <f t="shared" si="4"/>
        <v>0</v>
      </c>
      <c r="AD8" s="129">
        <f t="shared" si="4"/>
        <v>0</v>
      </c>
      <c r="AE8" s="129">
        <f t="shared" si="4"/>
        <v>0</v>
      </c>
      <c r="AF8" s="129">
        <f t="shared" si="4"/>
        <v>0</v>
      </c>
      <c r="AG8" s="129">
        <f t="shared" si="4"/>
        <v>0</v>
      </c>
    </row>
    <row r="9" spans="1:34" ht="15">
      <c r="A9" s="663"/>
      <c r="B9" s="664"/>
      <c r="C9" s="664"/>
      <c r="D9" s="664"/>
      <c r="E9" s="664"/>
      <c r="F9" s="665"/>
      <c r="G9" s="6" t="s">
        <v>60</v>
      </c>
      <c r="I9" s="129">
        <f t="shared" ref="I9:AG9" si="5">IF(AND(I4&gt;=$G$4,I3&lt;=$G$6),1,0)</f>
        <v>1</v>
      </c>
      <c r="J9" s="129">
        <f t="shared" si="5"/>
        <v>1</v>
      </c>
      <c r="K9" s="129">
        <f t="shared" si="5"/>
        <v>1</v>
      </c>
      <c r="L9" s="129">
        <f t="shared" si="5"/>
        <v>1</v>
      </c>
      <c r="M9" s="129">
        <f t="shared" si="5"/>
        <v>1</v>
      </c>
      <c r="N9" s="129">
        <f t="shared" si="5"/>
        <v>1</v>
      </c>
      <c r="O9" s="129">
        <f t="shared" si="5"/>
        <v>1</v>
      </c>
      <c r="P9" s="129">
        <f t="shared" si="5"/>
        <v>1</v>
      </c>
      <c r="Q9" s="129">
        <f t="shared" si="5"/>
        <v>1</v>
      </c>
      <c r="R9" s="129">
        <f t="shared" si="5"/>
        <v>1</v>
      </c>
      <c r="S9" s="129">
        <f t="shared" si="5"/>
        <v>1</v>
      </c>
      <c r="T9" s="129">
        <f t="shared" si="5"/>
        <v>1</v>
      </c>
      <c r="U9" s="129">
        <f t="shared" si="5"/>
        <v>1</v>
      </c>
      <c r="V9" s="129">
        <f t="shared" si="5"/>
        <v>1</v>
      </c>
      <c r="W9" s="129">
        <f t="shared" si="5"/>
        <v>1</v>
      </c>
      <c r="X9" s="129">
        <f t="shared" si="5"/>
        <v>1</v>
      </c>
      <c r="Y9" s="129">
        <f t="shared" si="5"/>
        <v>1</v>
      </c>
      <c r="Z9" s="129">
        <f t="shared" si="5"/>
        <v>1</v>
      </c>
      <c r="AA9" s="129">
        <f t="shared" si="5"/>
        <v>1</v>
      </c>
      <c r="AB9" s="129">
        <f t="shared" si="5"/>
        <v>1</v>
      </c>
      <c r="AC9" s="129">
        <f t="shared" si="5"/>
        <v>1</v>
      </c>
      <c r="AD9" s="129">
        <f t="shared" si="5"/>
        <v>0</v>
      </c>
      <c r="AE9" s="129">
        <f t="shared" si="5"/>
        <v>0</v>
      </c>
      <c r="AF9" s="129">
        <f t="shared" si="5"/>
        <v>0</v>
      </c>
      <c r="AG9" s="129">
        <f t="shared" si="5"/>
        <v>0</v>
      </c>
    </row>
    <row r="10" spans="1:34" ht="15">
      <c r="A10" s="165" t="s">
        <v>61</v>
      </c>
      <c r="B10" s="165"/>
      <c r="C10" s="165"/>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row>
    <row r="11" spans="1:34" s="4" customFormat="1" ht="15">
      <c r="A11" s="169" t="s">
        <v>62</v>
      </c>
      <c r="B11" s="9"/>
      <c r="C11" s="9"/>
      <c r="D11" s="9"/>
      <c r="H11" s="231"/>
      <c r="AH11" s="3"/>
    </row>
    <row r="12" spans="1:34" s="4" customFormat="1" ht="15">
      <c r="A12" s="169" t="s">
        <v>63</v>
      </c>
      <c r="B12" s="9"/>
      <c r="C12" s="9"/>
      <c r="D12" s="9"/>
      <c r="AH12" s="3"/>
    </row>
    <row r="13" spans="1:34" s="4" customFormat="1" ht="15">
      <c r="A13" s="169" t="s">
        <v>64</v>
      </c>
      <c r="B13" s="9"/>
      <c r="C13" s="9"/>
      <c r="D13" s="9"/>
      <c r="AH13" s="3"/>
    </row>
    <row r="14" spans="1:34" s="4" customFormat="1" ht="15">
      <c r="A14" s="169" t="s">
        <v>65</v>
      </c>
      <c r="B14" s="9"/>
      <c r="C14" s="9"/>
      <c r="D14" s="9"/>
      <c r="AH14" s="3"/>
    </row>
    <row r="15" spans="1:34" s="4" customFormat="1" ht="15">
      <c r="A15" s="169" t="s">
        <v>66</v>
      </c>
      <c r="B15" s="9"/>
      <c r="C15" s="9"/>
      <c r="D15" s="9"/>
      <c r="AH15" s="3"/>
    </row>
    <row r="16" spans="1:34" s="4" customFormat="1" ht="15">
      <c r="A16" s="169" t="s">
        <v>67</v>
      </c>
      <c r="C16" s="9"/>
      <c r="D16" s="9"/>
      <c r="AH16" s="3"/>
    </row>
    <row r="17" spans="1:34" s="4" customFormat="1" ht="15">
      <c r="C17" s="9"/>
      <c r="D17" s="9"/>
      <c r="AH17" s="3"/>
    </row>
    <row r="18" spans="1:34" s="4" customFormat="1" ht="15">
      <c r="C18" s="9"/>
      <c r="D18" s="9"/>
      <c r="AH18" s="3"/>
    </row>
    <row r="19" spans="1:34" s="4" customFormat="1" ht="15">
      <c r="A19" s="9"/>
      <c r="B19" s="182" t="s">
        <v>68</v>
      </c>
      <c r="C19" s="9"/>
      <c r="AH19" s="3"/>
    </row>
    <row r="20" spans="1:34" ht="15">
      <c r="A20" s="583">
        <f t="shared" ref="A20:A38" si="6">IF(B20="",0,1)</f>
        <v>1</v>
      </c>
      <c r="B20" s="130" t="str">
        <f>IF(ISBLANK(H20),"Project Name has not been updated","")</f>
        <v>Project Name has not been updated</v>
      </c>
      <c r="F20" s="134" t="s">
        <v>69</v>
      </c>
      <c r="G20" s="140" t="s">
        <v>70</v>
      </c>
      <c r="H20" s="506"/>
    </row>
    <row r="21" spans="1:34" ht="15">
      <c r="A21" s="583">
        <f t="shared" si="6"/>
        <v>0</v>
      </c>
      <c r="B21" s="130" t="str">
        <f>IF(H21="Please Select","Technology has not been selected","")</f>
        <v/>
      </c>
      <c r="F21" s="134" t="s">
        <v>71</v>
      </c>
      <c r="G21" s="140" t="s">
        <v>72</v>
      </c>
      <c r="H21" s="511" t="s">
        <v>73</v>
      </c>
      <c r="I21" s="3"/>
    </row>
    <row r="22" spans="1:34" ht="15">
      <c r="A22" s="583">
        <f t="shared" si="6"/>
        <v>0</v>
      </c>
      <c r="B22" s="130" t="str">
        <f>IF(H22="Please Select","Profile has not been selected","")</f>
        <v/>
      </c>
      <c r="F22" s="134" t="s">
        <v>74</v>
      </c>
      <c r="G22" s="140" t="s">
        <v>72</v>
      </c>
      <c r="H22" s="511" t="s">
        <v>75</v>
      </c>
      <c r="I22" s="3"/>
    </row>
    <row r="23" spans="1:34" ht="15">
      <c r="A23" s="583">
        <f t="shared" si="6"/>
        <v>1</v>
      </c>
      <c r="B23" s="130" t="str">
        <f>IF(ISBLANK(H23),"Site Name is Blank","")</f>
        <v>Site Name is Blank</v>
      </c>
      <c r="F23" s="134" t="s">
        <v>76</v>
      </c>
      <c r="G23" s="140" t="s">
        <v>70</v>
      </c>
      <c r="H23" s="506"/>
      <c r="I23" s="3"/>
    </row>
    <row r="24" spans="1:34" ht="15">
      <c r="A24" s="583">
        <f t="shared" ref="A24" si="7">IF(B24="",0,1)</f>
        <v>1</v>
      </c>
      <c r="B24" s="130" t="str">
        <f>IF(ISBLANK(H24),"Site Name is Blank","")</f>
        <v>Site Name is Blank</v>
      </c>
      <c r="F24" s="134" t="s">
        <v>77</v>
      </c>
      <c r="G24" s="140" t="s">
        <v>78</v>
      </c>
      <c r="H24" s="507"/>
      <c r="I24" s="3"/>
    </row>
    <row r="25" spans="1:34" s="6" customFormat="1" ht="15">
      <c r="A25" s="583">
        <f t="shared" si="6"/>
        <v>1</v>
      </c>
      <c r="B25" s="130" t="str">
        <f>IF(ISBLANK(H25),"Site Capacity is Blank","")</f>
        <v>Site Capacity is Blank</v>
      </c>
      <c r="F25" s="134" t="s">
        <v>79</v>
      </c>
      <c r="G25" s="140" t="s">
        <v>80</v>
      </c>
      <c r="H25" s="507"/>
    </row>
    <row r="26" spans="1:34" ht="15">
      <c r="A26" s="583">
        <f t="shared" si="6"/>
        <v>1</v>
      </c>
      <c r="B26" s="130" t="str">
        <f>IF(ISBLANK(H26),"Capacity Factor is Blank","")</f>
        <v>Capacity Factor is Blank</v>
      </c>
      <c r="F26" s="134" t="s">
        <v>81</v>
      </c>
      <c r="G26" s="140" t="s">
        <v>82</v>
      </c>
      <c r="H26" s="508"/>
      <c r="I26" s="3"/>
    </row>
    <row r="27" spans="1:34" ht="15">
      <c r="A27" s="583">
        <f t="shared" si="6"/>
        <v>1</v>
      </c>
      <c r="B27" s="130" t="str">
        <f>IF(ISBLANK(H27),"RFP Reference Number is Blank","")</f>
        <v>RFP Reference Number is Blank</v>
      </c>
      <c r="F27" s="134" t="s">
        <v>83</v>
      </c>
      <c r="G27" s="140" t="s">
        <v>84</v>
      </c>
      <c r="H27" s="506"/>
      <c r="I27" s="1"/>
      <c r="J27" s="6"/>
    </row>
    <row r="28" spans="1:34" ht="15">
      <c r="A28" s="583">
        <f t="shared" si="6"/>
        <v>1</v>
      </c>
      <c r="B28" s="130" t="str">
        <f>IF(ISBLANK(H28),"Bidder Reference Number is Blank","")</f>
        <v>Bidder Reference Number is Blank</v>
      </c>
      <c r="F28" s="134" t="s">
        <v>85</v>
      </c>
      <c r="G28" s="140" t="s">
        <v>84</v>
      </c>
      <c r="H28" s="506"/>
      <c r="I28" s="2"/>
    </row>
    <row r="29" spans="1:34" ht="15">
      <c r="A29" s="583">
        <f t="shared" si="6"/>
        <v>1</v>
      </c>
      <c r="B29" s="130" t="str">
        <f>IF(ISBLANK(H29),"Grid Connection Location is Blank","")</f>
        <v>Grid Connection Location is Blank</v>
      </c>
      <c r="F29" s="134" t="s">
        <v>86</v>
      </c>
      <c r="G29" s="140" t="s">
        <v>87</v>
      </c>
      <c r="H29" s="506"/>
      <c r="I29" s="2"/>
    </row>
    <row r="30" spans="1:34" ht="15.75" thickBot="1">
      <c r="A30" s="583">
        <f t="shared" si="6"/>
        <v>1</v>
      </c>
      <c r="B30" s="130" t="str">
        <f>IF(ISBLANK(H30),"Project Location is Blank","")</f>
        <v>Project Location is Blank</v>
      </c>
      <c r="F30" s="134" t="s">
        <v>88</v>
      </c>
      <c r="G30" s="140" t="s">
        <v>87</v>
      </c>
      <c r="H30" s="509"/>
      <c r="I30" s="2"/>
    </row>
    <row r="31" spans="1:34" ht="15.75" thickBot="1">
      <c r="A31" s="583">
        <f t="shared" si="6"/>
        <v>1</v>
      </c>
      <c r="B31" s="130" t="str">
        <f>IF(ISBLANK(H31),"Bid Tariff is Blank","")</f>
        <v>Bid Tariff is Blank</v>
      </c>
      <c r="F31" s="134" t="s">
        <v>89</v>
      </c>
      <c r="G31" s="140" t="s">
        <v>90</v>
      </c>
      <c r="H31" s="510"/>
      <c r="I31" s="2"/>
    </row>
    <row r="32" spans="1:34" ht="15">
      <c r="A32" s="583">
        <f t="shared" si="6"/>
        <v>0</v>
      </c>
      <c r="B32" s="130" t="str">
        <f>IF(ISBLANK(H32),"Base Year is Blank","")</f>
        <v/>
      </c>
      <c r="F32" s="134" t="s">
        <v>91</v>
      </c>
      <c r="G32" s="140" t="s">
        <v>92</v>
      </c>
      <c r="H32" s="567">
        <f>H4</f>
        <v>45839</v>
      </c>
      <c r="I32" s="2"/>
    </row>
    <row r="33" spans="1:34" ht="15" hidden="1" outlineLevel="1">
      <c r="F33" s="143" t="s">
        <v>93</v>
      </c>
      <c r="G33" s="140"/>
      <c r="H33" s="140"/>
      <c r="I33" s="2"/>
    </row>
    <row r="34" spans="1:34" ht="15" hidden="1" outlineLevel="1">
      <c r="A34" s="583">
        <f t="shared" si="6"/>
        <v>0</v>
      </c>
      <c r="B34" s="130"/>
      <c r="F34" s="141" t="s">
        <v>94</v>
      </c>
      <c r="G34" s="140" t="s">
        <v>72</v>
      </c>
      <c r="H34" s="481" t="s">
        <v>95</v>
      </c>
      <c r="I34" s="3"/>
    </row>
    <row r="35" spans="1:34" ht="15" hidden="1" outlineLevel="1">
      <c r="A35" s="583">
        <f t="shared" si="6"/>
        <v>0</v>
      </c>
      <c r="B35" s="130"/>
      <c r="F35" s="141" t="s">
        <v>96</v>
      </c>
      <c r="G35" s="140" t="s">
        <v>72</v>
      </c>
      <c r="H35" s="481" t="s">
        <v>97</v>
      </c>
      <c r="I35" s="3"/>
    </row>
    <row r="36" spans="1:34" ht="15" hidden="1" outlineLevel="1">
      <c r="A36" s="583">
        <f t="shared" si="6"/>
        <v>0</v>
      </c>
      <c r="B36" s="130"/>
      <c r="F36" s="141" t="s">
        <v>98</v>
      </c>
      <c r="G36" s="140" t="s">
        <v>72</v>
      </c>
      <c r="H36" s="481" t="s">
        <v>99</v>
      </c>
      <c r="I36" s="3"/>
    </row>
    <row r="37" spans="1:34" ht="15" hidden="1" outlineLevel="1">
      <c r="A37" s="583">
        <f t="shared" si="6"/>
        <v>0</v>
      </c>
      <c r="B37" s="130"/>
      <c r="F37" s="141" t="s">
        <v>100</v>
      </c>
      <c r="G37" s="140" t="s">
        <v>101</v>
      </c>
      <c r="H37" s="483">
        <v>1</v>
      </c>
      <c r="I37" s="3"/>
    </row>
    <row r="38" spans="1:34" ht="15" hidden="1" outlineLevel="1">
      <c r="A38" s="583">
        <f t="shared" si="6"/>
        <v>0</v>
      </c>
      <c r="B38" s="130"/>
      <c r="F38" s="141" t="s">
        <v>102</v>
      </c>
      <c r="G38" s="140" t="s">
        <v>72</v>
      </c>
      <c r="H38" s="484" t="s">
        <v>103</v>
      </c>
      <c r="I38" s="3"/>
    </row>
    <row r="39" spans="1:34" s="6" customFormat="1" ht="15" collapsed="1"/>
    <row r="40" spans="1:34" ht="15">
      <c r="A40" s="165" t="s">
        <v>104</v>
      </c>
      <c r="B40" s="165"/>
      <c r="C40" s="165"/>
      <c r="D40" s="165"/>
      <c r="E40" s="165"/>
      <c r="F40" s="165"/>
      <c r="G40" s="165"/>
      <c r="H40" s="165"/>
      <c r="I40" s="168">
        <f t="shared" ref="I40:AG40" si="8">I5</f>
        <v>2026</v>
      </c>
      <c r="J40" s="168">
        <f t="shared" si="8"/>
        <v>2027</v>
      </c>
      <c r="K40" s="168">
        <f t="shared" si="8"/>
        <v>2028</v>
      </c>
      <c r="L40" s="168">
        <f t="shared" si="8"/>
        <v>2029</v>
      </c>
      <c r="M40" s="168">
        <f t="shared" si="8"/>
        <v>2030</v>
      </c>
      <c r="N40" s="168">
        <f t="shared" si="8"/>
        <v>2031</v>
      </c>
      <c r="O40" s="168">
        <f t="shared" si="8"/>
        <v>2032</v>
      </c>
      <c r="P40" s="168">
        <f t="shared" si="8"/>
        <v>2033</v>
      </c>
      <c r="Q40" s="168">
        <f t="shared" si="8"/>
        <v>2034</v>
      </c>
      <c r="R40" s="168">
        <f t="shared" si="8"/>
        <v>2035</v>
      </c>
      <c r="S40" s="168">
        <f t="shared" si="8"/>
        <v>2036</v>
      </c>
      <c r="T40" s="168">
        <f t="shared" si="8"/>
        <v>2037</v>
      </c>
      <c r="U40" s="168">
        <f t="shared" si="8"/>
        <v>2038</v>
      </c>
      <c r="V40" s="168">
        <f t="shared" si="8"/>
        <v>2039</v>
      </c>
      <c r="W40" s="168">
        <f t="shared" si="8"/>
        <v>2040</v>
      </c>
      <c r="X40" s="168">
        <f t="shared" si="8"/>
        <v>2041</v>
      </c>
      <c r="Y40" s="168">
        <f t="shared" si="8"/>
        <v>2042</v>
      </c>
      <c r="Z40" s="168">
        <f t="shared" si="8"/>
        <v>2043</v>
      </c>
      <c r="AA40" s="168">
        <f t="shared" si="8"/>
        <v>2044</v>
      </c>
      <c r="AB40" s="168">
        <f t="shared" si="8"/>
        <v>2045</v>
      </c>
      <c r="AC40" s="168">
        <f t="shared" si="8"/>
        <v>2046</v>
      </c>
      <c r="AD40" s="168">
        <f t="shared" si="8"/>
        <v>2047</v>
      </c>
      <c r="AE40" s="168">
        <f t="shared" si="8"/>
        <v>2048</v>
      </c>
      <c r="AF40" s="168">
        <f t="shared" si="8"/>
        <v>2049</v>
      </c>
      <c r="AG40" s="168">
        <f t="shared" si="8"/>
        <v>2050</v>
      </c>
    </row>
    <row r="41" spans="1:34" s="4" customFormat="1" ht="15" outlineLevel="1">
      <c r="A41" s="6"/>
      <c r="B41" s="182" t="s">
        <v>68</v>
      </c>
      <c r="C41" s="6"/>
      <c r="D41" s="6"/>
      <c r="E41" s="6"/>
      <c r="F41" s="6"/>
      <c r="G41" s="6"/>
      <c r="H41" s="6"/>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3"/>
    </row>
    <row r="42" spans="1:34" s="4" customFormat="1" ht="15" outlineLevel="1">
      <c r="A42" s="583">
        <f t="shared" ref="A42:A43" si="9">IF(B42="",0,1)</f>
        <v>1</v>
      </c>
      <c r="B42" s="130" t="str">
        <f>IF(H42/12&lt;&gt;H5,"Renewable Energy Sold","")</f>
        <v>Renewable Energy Sold</v>
      </c>
      <c r="C42" s="9"/>
      <c r="D42" s="9" t="s">
        <v>105</v>
      </c>
      <c r="E42" s="6"/>
      <c r="F42" s="141" t="s">
        <v>106</v>
      </c>
      <c r="G42" s="140" t="s">
        <v>107</v>
      </c>
      <c r="H42" s="584">
        <f t="shared" ref="H42" si="10">SUMIF($I$9:$AG$9,1,I42:AG42)</f>
        <v>0</v>
      </c>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c r="AG42" s="463"/>
      <c r="AH42" s="3"/>
    </row>
    <row r="43" spans="1:34" s="4" customFormat="1" ht="15" outlineLevel="1">
      <c r="A43" s="583">
        <f t="shared" si="9"/>
        <v>0</v>
      </c>
      <c r="B43" s="130" t="str">
        <f>IF(H43/12&lt;&gt;H2,"Please input days of operations","")</f>
        <v/>
      </c>
      <c r="C43" s="6"/>
      <c r="D43" s="6"/>
      <c r="E43" s="6"/>
      <c r="F43" s="141" t="s">
        <v>108</v>
      </c>
      <c r="G43" s="450" t="s">
        <v>109</v>
      </c>
      <c r="H43" s="464"/>
      <c r="I43" s="537">
        <f t="shared" ref="I43:AG43" si="11">IF(AND(I3&gt;=PV_COD,I4&lt;=PV_PPA_EndDate),I4-I3+1,IF(AND(PV_COD&gt;I3,PV_COD&lt;I4),PV_COD-I3,IF(AND(PV_PPA_EndDate&gt;I3,PV_PPA_EndDate&lt;I4),PV_PPA_EndDate-I3)))*I9</f>
        <v>215</v>
      </c>
      <c r="J43" s="537">
        <f t="shared" si="11"/>
        <v>365</v>
      </c>
      <c r="K43" s="537">
        <f t="shared" si="11"/>
        <v>366</v>
      </c>
      <c r="L43" s="537">
        <f t="shared" si="11"/>
        <v>365</v>
      </c>
      <c r="M43" s="537">
        <f t="shared" si="11"/>
        <v>365</v>
      </c>
      <c r="N43" s="537">
        <f t="shared" si="11"/>
        <v>365</v>
      </c>
      <c r="O43" s="537">
        <f t="shared" si="11"/>
        <v>366</v>
      </c>
      <c r="P43" s="537">
        <f t="shared" si="11"/>
        <v>365</v>
      </c>
      <c r="Q43" s="537">
        <f t="shared" si="11"/>
        <v>365</v>
      </c>
      <c r="R43" s="537">
        <f t="shared" si="11"/>
        <v>365</v>
      </c>
      <c r="S43" s="537">
        <f t="shared" si="11"/>
        <v>366</v>
      </c>
      <c r="T43" s="537">
        <f t="shared" si="11"/>
        <v>365</v>
      </c>
      <c r="U43" s="537">
        <f t="shared" si="11"/>
        <v>365</v>
      </c>
      <c r="V43" s="537">
        <f t="shared" si="11"/>
        <v>365</v>
      </c>
      <c r="W43" s="537">
        <f t="shared" si="11"/>
        <v>366</v>
      </c>
      <c r="X43" s="537">
        <f t="shared" si="11"/>
        <v>365</v>
      </c>
      <c r="Y43" s="537">
        <f t="shared" si="11"/>
        <v>365</v>
      </c>
      <c r="Z43" s="537">
        <f t="shared" si="11"/>
        <v>365</v>
      </c>
      <c r="AA43" s="537">
        <f t="shared" si="11"/>
        <v>366</v>
      </c>
      <c r="AB43" s="537">
        <f t="shared" si="11"/>
        <v>365</v>
      </c>
      <c r="AC43" s="537">
        <f t="shared" si="11"/>
        <v>214</v>
      </c>
      <c r="AD43" s="537">
        <f t="shared" si="11"/>
        <v>0</v>
      </c>
      <c r="AE43" s="537">
        <f t="shared" si="11"/>
        <v>0</v>
      </c>
      <c r="AF43" s="537">
        <f t="shared" si="11"/>
        <v>0</v>
      </c>
      <c r="AG43" s="537">
        <f t="shared" si="11"/>
        <v>0</v>
      </c>
      <c r="AH43" s="3"/>
    </row>
    <row r="44" spans="1:34" ht="15" outlineLevel="1">
      <c r="A44" s="6"/>
      <c r="B44" s="6"/>
      <c r="C44" s="6"/>
      <c r="D44" s="6"/>
      <c r="E44" s="6"/>
      <c r="F44" s="141"/>
      <c r="G44" s="141"/>
      <c r="H44" s="20"/>
      <c r="I44" s="3"/>
    </row>
    <row r="45" spans="1:34" s="4" customFormat="1" ht="15" outlineLevel="1">
      <c r="A45" s="666"/>
      <c r="B45" s="83"/>
      <c r="C45" s="83"/>
      <c r="D45" s="83"/>
      <c r="E45" s="6"/>
      <c r="F45" s="141" t="s">
        <v>110</v>
      </c>
      <c r="G45" s="140" t="s">
        <v>111</v>
      </c>
      <c r="H45" s="584">
        <f t="shared" ref="H45:H48" si="12">SUMIF($I$9:$AG$9,1,I45:AG45)</f>
        <v>0</v>
      </c>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3"/>
    </row>
    <row r="46" spans="1:34" s="4" customFormat="1" ht="15" outlineLevel="1">
      <c r="A46" s="666"/>
      <c r="B46" s="83"/>
      <c r="C46" s="83"/>
      <c r="D46" s="83"/>
      <c r="E46" s="6"/>
      <c r="F46" s="141" t="s">
        <v>112</v>
      </c>
      <c r="G46" s="140" t="s">
        <v>111</v>
      </c>
      <c r="H46" s="584">
        <f t="shared" si="12"/>
        <v>0</v>
      </c>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3"/>
    </row>
    <row r="47" spans="1:34" s="4" customFormat="1" ht="15" outlineLevel="1">
      <c r="A47" s="666"/>
      <c r="B47" s="83"/>
      <c r="C47" s="83"/>
      <c r="D47" s="83"/>
      <c r="E47" s="6"/>
      <c r="F47" s="141" t="s">
        <v>113</v>
      </c>
      <c r="G47" s="140" t="s">
        <v>111</v>
      </c>
      <c r="H47" s="584">
        <f t="shared" si="12"/>
        <v>0</v>
      </c>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3"/>
    </row>
    <row r="48" spans="1:34" s="4" customFormat="1" ht="15" outlineLevel="1">
      <c r="A48" s="583">
        <f t="shared" ref="A48" si="13">IF(B48="",0,1)</f>
        <v>0</v>
      </c>
      <c r="B48" s="130" t="str">
        <f>IF(H48&lt;&gt;H42,"Invalid Input","")</f>
        <v/>
      </c>
      <c r="C48" s="83"/>
      <c r="D48" s="83"/>
      <c r="E48" s="6"/>
      <c r="F48" s="141" t="s">
        <v>114</v>
      </c>
      <c r="G48" s="140" t="s">
        <v>111</v>
      </c>
      <c r="H48" s="584">
        <f t="shared" si="12"/>
        <v>0</v>
      </c>
      <c r="I48" s="556">
        <f t="shared" ref="I48:AG48" si="14">IF(I$9=1,SUM(I45:I47),0)</f>
        <v>0</v>
      </c>
      <c r="J48" s="556">
        <f t="shared" si="14"/>
        <v>0</v>
      </c>
      <c r="K48" s="556">
        <f t="shared" si="14"/>
        <v>0</v>
      </c>
      <c r="L48" s="556">
        <f t="shared" si="14"/>
        <v>0</v>
      </c>
      <c r="M48" s="556">
        <f t="shared" si="14"/>
        <v>0</v>
      </c>
      <c r="N48" s="556">
        <f t="shared" si="14"/>
        <v>0</v>
      </c>
      <c r="O48" s="556">
        <f t="shared" si="14"/>
        <v>0</v>
      </c>
      <c r="P48" s="556">
        <f t="shared" si="14"/>
        <v>0</v>
      </c>
      <c r="Q48" s="556">
        <f t="shared" si="14"/>
        <v>0</v>
      </c>
      <c r="R48" s="556">
        <f t="shared" si="14"/>
        <v>0</v>
      </c>
      <c r="S48" s="556">
        <f t="shared" si="14"/>
        <v>0</v>
      </c>
      <c r="T48" s="556">
        <f t="shared" si="14"/>
        <v>0</v>
      </c>
      <c r="U48" s="556">
        <f t="shared" si="14"/>
        <v>0</v>
      </c>
      <c r="V48" s="556">
        <f t="shared" si="14"/>
        <v>0</v>
      </c>
      <c r="W48" s="556">
        <f t="shared" si="14"/>
        <v>0</v>
      </c>
      <c r="X48" s="556">
        <f t="shared" si="14"/>
        <v>0</v>
      </c>
      <c r="Y48" s="556">
        <f t="shared" si="14"/>
        <v>0</v>
      </c>
      <c r="Z48" s="556">
        <f t="shared" si="14"/>
        <v>0</v>
      </c>
      <c r="AA48" s="556">
        <f t="shared" si="14"/>
        <v>0</v>
      </c>
      <c r="AB48" s="556">
        <f t="shared" si="14"/>
        <v>0</v>
      </c>
      <c r="AC48" s="556">
        <f t="shared" si="14"/>
        <v>0</v>
      </c>
      <c r="AD48" s="556">
        <f t="shared" si="14"/>
        <v>0</v>
      </c>
      <c r="AE48" s="556">
        <f t="shared" si="14"/>
        <v>0</v>
      </c>
      <c r="AF48" s="556">
        <f t="shared" si="14"/>
        <v>0</v>
      </c>
      <c r="AG48" s="556">
        <f t="shared" si="14"/>
        <v>0</v>
      </c>
      <c r="AH48" s="3"/>
    </row>
    <row r="49" spans="1:34" ht="15" outlineLevel="1">
      <c r="A49" s="6"/>
      <c r="B49" s="6"/>
      <c r="C49" s="6"/>
      <c r="D49" s="6"/>
      <c r="E49" s="6"/>
      <c r="F49" s="141"/>
      <c r="G49" s="141"/>
      <c r="H49" s="20"/>
      <c r="I49" s="3"/>
    </row>
    <row r="50" spans="1:34" s="4" customFormat="1" ht="15" outlineLevel="1">
      <c r="A50" s="83"/>
      <c r="B50" s="83"/>
      <c r="C50" s="83"/>
      <c r="D50" s="83"/>
      <c r="E50" s="6"/>
      <c r="F50" s="141"/>
      <c r="G50" s="140"/>
      <c r="H50" s="18"/>
      <c r="AH50" s="3"/>
    </row>
    <row r="51" spans="1:34" s="4" customFormat="1" ht="15" customHeight="1" outlineLevel="1">
      <c r="A51" s="583">
        <f t="shared" ref="A51" si="15">IF(B51="",0,1)</f>
        <v>0</v>
      </c>
      <c r="B51" s="130" t="str">
        <f>IF(ISBLANK(I51),"Invalid Input","")</f>
        <v/>
      </c>
      <c r="C51" s="14"/>
      <c r="D51" s="14"/>
      <c r="E51" s="14"/>
      <c r="F51" s="141" t="s">
        <v>89</v>
      </c>
      <c r="G51" s="140" t="s">
        <v>90</v>
      </c>
      <c r="H51" s="111"/>
      <c r="I51" s="539">
        <f>H31</f>
        <v>0</v>
      </c>
      <c r="J51" s="28">
        <f>I51*(1+J53)</f>
        <v>0</v>
      </c>
      <c r="K51" s="28">
        <f t="shared" ref="K51:AG51" si="16">J51*(1+K53)</f>
        <v>0</v>
      </c>
      <c r="L51" s="28">
        <f t="shared" si="16"/>
        <v>0</v>
      </c>
      <c r="M51" s="28">
        <f t="shared" si="16"/>
        <v>0</v>
      </c>
      <c r="N51" s="28">
        <f t="shared" si="16"/>
        <v>0</v>
      </c>
      <c r="O51" s="28">
        <f t="shared" si="16"/>
        <v>0</v>
      </c>
      <c r="P51" s="28">
        <f t="shared" si="16"/>
        <v>0</v>
      </c>
      <c r="Q51" s="28">
        <f t="shared" si="16"/>
        <v>0</v>
      </c>
      <c r="R51" s="28">
        <f t="shared" si="16"/>
        <v>0</v>
      </c>
      <c r="S51" s="28">
        <f t="shared" si="16"/>
        <v>0</v>
      </c>
      <c r="T51" s="28">
        <f t="shared" si="16"/>
        <v>0</v>
      </c>
      <c r="U51" s="28">
        <f t="shared" si="16"/>
        <v>0</v>
      </c>
      <c r="V51" s="28">
        <f t="shared" si="16"/>
        <v>0</v>
      </c>
      <c r="W51" s="28">
        <f t="shared" si="16"/>
        <v>0</v>
      </c>
      <c r="X51" s="28">
        <f t="shared" si="16"/>
        <v>0</v>
      </c>
      <c r="Y51" s="28">
        <f t="shared" si="16"/>
        <v>0</v>
      </c>
      <c r="Z51" s="28">
        <f t="shared" si="16"/>
        <v>0</v>
      </c>
      <c r="AA51" s="28">
        <f t="shared" si="16"/>
        <v>0</v>
      </c>
      <c r="AB51" s="28">
        <f t="shared" si="16"/>
        <v>0</v>
      </c>
      <c r="AC51" s="28">
        <f t="shared" si="16"/>
        <v>0</v>
      </c>
      <c r="AD51" s="28">
        <f t="shared" si="16"/>
        <v>0</v>
      </c>
      <c r="AE51" s="28">
        <f t="shared" si="16"/>
        <v>0</v>
      </c>
      <c r="AF51" s="28">
        <f t="shared" si="16"/>
        <v>0</v>
      </c>
      <c r="AG51" s="28">
        <f t="shared" si="16"/>
        <v>0</v>
      </c>
      <c r="AH51" s="3"/>
    </row>
    <row r="52" spans="1:34" s="4" customFormat="1" ht="15" outlineLevel="1">
      <c r="A52" s="83"/>
      <c r="B52" s="83"/>
      <c r="C52" s="83"/>
      <c r="D52" s="83"/>
      <c r="E52" s="6"/>
      <c r="F52" s="142" t="s">
        <v>115</v>
      </c>
      <c r="G52" s="140"/>
      <c r="H52" s="18"/>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3"/>
    </row>
    <row r="53" spans="1:34" s="4" customFormat="1" ht="15" outlineLevel="1">
      <c r="A53" s="6"/>
      <c r="B53" s="6"/>
      <c r="C53" s="6"/>
      <c r="D53" s="6"/>
      <c r="E53" s="6"/>
      <c r="F53" s="141" t="s">
        <v>116</v>
      </c>
      <c r="G53" s="140" t="s">
        <v>82</v>
      </c>
      <c r="H53" s="111"/>
      <c r="I53" s="110">
        <v>0.05</v>
      </c>
      <c r="J53" s="110">
        <f t="shared" ref="J53:AG53" si="17">I53</f>
        <v>0.05</v>
      </c>
      <c r="K53" s="110">
        <f t="shared" si="17"/>
        <v>0.05</v>
      </c>
      <c r="L53" s="110">
        <f t="shared" si="17"/>
        <v>0.05</v>
      </c>
      <c r="M53" s="110">
        <f t="shared" si="17"/>
        <v>0.05</v>
      </c>
      <c r="N53" s="110">
        <f t="shared" si="17"/>
        <v>0.05</v>
      </c>
      <c r="O53" s="110">
        <f t="shared" si="17"/>
        <v>0.05</v>
      </c>
      <c r="P53" s="110">
        <f t="shared" si="17"/>
        <v>0.05</v>
      </c>
      <c r="Q53" s="110">
        <f t="shared" si="17"/>
        <v>0.05</v>
      </c>
      <c r="R53" s="110">
        <f t="shared" si="17"/>
        <v>0.05</v>
      </c>
      <c r="S53" s="110">
        <f t="shared" si="17"/>
        <v>0.05</v>
      </c>
      <c r="T53" s="110">
        <f t="shared" si="17"/>
        <v>0.05</v>
      </c>
      <c r="U53" s="110">
        <f t="shared" si="17"/>
        <v>0.05</v>
      </c>
      <c r="V53" s="110">
        <f t="shared" si="17"/>
        <v>0.05</v>
      </c>
      <c r="W53" s="110">
        <f t="shared" si="17"/>
        <v>0.05</v>
      </c>
      <c r="X53" s="110">
        <f t="shared" si="17"/>
        <v>0.05</v>
      </c>
      <c r="Y53" s="110">
        <f t="shared" si="17"/>
        <v>0.05</v>
      </c>
      <c r="Z53" s="110">
        <f t="shared" si="17"/>
        <v>0.05</v>
      </c>
      <c r="AA53" s="110">
        <f t="shared" si="17"/>
        <v>0.05</v>
      </c>
      <c r="AB53" s="110">
        <f t="shared" si="17"/>
        <v>0.05</v>
      </c>
      <c r="AC53" s="110">
        <f t="shared" si="17"/>
        <v>0.05</v>
      </c>
      <c r="AD53" s="110">
        <f t="shared" si="17"/>
        <v>0.05</v>
      </c>
      <c r="AE53" s="110">
        <f t="shared" si="17"/>
        <v>0.05</v>
      </c>
      <c r="AF53" s="110">
        <f t="shared" si="17"/>
        <v>0.05</v>
      </c>
      <c r="AG53" s="110">
        <f t="shared" si="17"/>
        <v>0.05</v>
      </c>
      <c r="AH53" s="3"/>
    </row>
    <row r="54" spans="1:34" s="4" customFormat="1" ht="15">
      <c r="A54" s="6"/>
      <c r="B54" s="6"/>
      <c r="C54" s="6"/>
      <c r="D54" s="6"/>
      <c r="E54" s="6"/>
      <c r="F54" s="6"/>
      <c r="G54" s="8"/>
      <c r="H54" s="111"/>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3"/>
    </row>
    <row r="55" spans="1:34" ht="15">
      <c r="A55" s="165" t="s">
        <v>117</v>
      </c>
      <c r="B55" s="165"/>
      <c r="C55" s="165"/>
      <c r="D55" s="165"/>
      <c r="E55" s="165"/>
      <c r="F55" s="165"/>
      <c r="G55" s="165"/>
      <c r="H55" s="165"/>
      <c r="I55" s="168">
        <f t="shared" ref="I55:AG55" si="18">I5</f>
        <v>2026</v>
      </c>
      <c r="J55" s="168">
        <f t="shared" si="18"/>
        <v>2027</v>
      </c>
      <c r="K55" s="168">
        <f t="shared" si="18"/>
        <v>2028</v>
      </c>
      <c r="L55" s="168">
        <f t="shared" si="18"/>
        <v>2029</v>
      </c>
      <c r="M55" s="168">
        <f t="shared" si="18"/>
        <v>2030</v>
      </c>
      <c r="N55" s="168">
        <f t="shared" si="18"/>
        <v>2031</v>
      </c>
      <c r="O55" s="168">
        <f t="shared" si="18"/>
        <v>2032</v>
      </c>
      <c r="P55" s="168">
        <f t="shared" si="18"/>
        <v>2033</v>
      </c>
      <c r="Q55" s="168">
        <f t="shared" si="18"/>
        <v>2034</v>
      </c>
      <c r="R55" s="168">
        <f t="shared" si="18"/>
        <v>2035</v>
      </c>
      <c r="S55" s="168">
        <f t="shared" si="18"/>
        <v>2036</v>
      </c>
      <c r="T55" s="168">
        <f t="shared" si="18"/>
        <v>2037</v>
      </c>
      <c r="U55" s="168">
        <f t="shared" si="18"/>
        <v>2038</v>
      </c>
      <c r="V55" s="168">
        <f t="shared" si="18"/>
        <v>2039</v>
      </c>
      <c r="W55" s="168">
        <f t="shared" si="18"/>
        <v>2040</v>
      </c>
      <c r="X55" s="168">
        <f t="shared" si="18"/>
        <v>2041</v>
      </c>
      <c r="Y55" s="168">
        <f t="shared" si="18"/>
        <v>2042</v>
      </c>
      <c r="Z55" s="168">
        <f t="shared" si="18"/>
        <v>2043</v>
      </c>
      <c r="AA55" s="168">
        <f t="shared" si="18"/>
        <v>2044</v>
      </c>
      <c r="AB55" s="168">
        <f t="shared" si="18"/>
        <v>2045</v>
      </c>
      <c r="AC55" s="168">
        <f t="shared" si="18"/>
        <v>2046</v>
      </c>
      <c r="AD55" s="168">
        <f t="shared" si="18"/>
        <v>2047</v>
      </c>
      <c r="AE55" s="168">
        <f t="shared" si="18"/>
        <v>2048</v>
      </c>
      <c r="AF55" s="168">
        <f t="shared" si="18"/>
        <v>2049</v>
      </c>
      <c r="AG55" s="168">
        <f t="shared" si="18"/>
        <v>2050</v>
      </c>
    </row>
    <row r="56" spans="1:34" s="4" customFormat="1" ht="15" outlineLevel="1">
      <c r="H56" s="18"/>
      <c r="AH56" s="3"/>
    </row>
    <row r="57" spans="1:34" s="4" customFormat="1" ht="15" outlineLevel="1">
      <c r="F57" s="143" t="s">
        <v>118</v>
      </c>
      <c r="G57" s="134"/>
      <c r="H57" s="18"/>
      <c r="K57" s="13"/>
      <c r="AH57" s="3"/>
    </row>
    <row r="58" spans="1:34" s="4" customFormat="1" ht="15" outlineLevel="1">
      <c r="A58" s="666"/>
      <c r="B58" s="83"/>
      <c r="C58" s="83"/>
      <c r="D58" s="83"/>
      <c r="F58" s="134" t="s">
        <v>119</v>
      </c>
      <c r="G58" s="140" t="s">
        <v>120</v>
      </c>
      <c r="H58" s="584">
        <f>SUM(I58:AG58)</f>
        <v>0</v>
      </c>
      <c r="I58" s="27">
        <f t="shared" ref="I58:AG58" si="19">IF(OR(I7=1,I9=1),I42*I51,0)</f>
        <v>0</v>
      </c>
      <c r="J58" s="27">
        <f t="shared" si="19"/>
        <v>0</v>
      </c>
      <c r="K58" s="27">
        <f t="shared" si="19"/>
        <v>0</v>
      </c>
      <c r="L58" s="27">
        <f t="shared" si="19"/>
        <v>0</v>
      </c>
      <c r="M58" s="27">
        <f t="shared" si="19"/>
        <v>0</v>
      </c>
      <c r="N58" s="27">
        <f t="shared" si="19"/>
        <v>0</v>
      </c>
      <c r="O58" s="27">
        <f t="shared" si="19"/>
        <v>0</v>
      </c>
      <c r="P58" s="27">
        <f t="shared" si="19"/>
        <v>0</v>
      </c>
      <c r="Q58" s="27">
        <f t="shared" si="19"/>
        <v>0</v>
      </c>
      <c r="R58" s="27">
        <f t="shared" si="19"/>
        <v>0</v>
      </c>
      <c r="S58" s="27">
        <f t="shared" si="19"/>
        <v>0</v>
      </c>
      <c r="T58" s="27">
        <f t="shared" si="19"/>
        <v>0</v>
      </c>
      <c r="U58" s="27">
        <f t="shared" si="19"/>
        <v>0</v>
      </c>
      <c r="V58" s="27">
        <f t="shared" si="19"/>
        <v>0</v>
      </c>
      <c r="W58" s="27">
        <f t="shared" si="19"/>
        <v>0</v>
      </c>
      <c r="X58" s="27">
        <f t="shared" si="19"/>
        <v>0</v>
      </c>
      <c r="Y58" s="27">
        <f t="shared" si="19"/>
        <v>0</v>
      </c>
      <c r="Z58" s="27">
        <f t="shared" si="19"/>
        <v>0</v>
      </c>
      <c r="AA58" s="27">
        <f t="shared" si="19"/>
        <v>0</v>
      </c>
      <c r="AB58" s="27">
        <f t="shared" si="19"/>
        <v>0</v>
      </c>
      <c r="AC58" s="27">
        <f t="shared" si="19"/>
        <v>0</v>
      </c>
      <c r="AD58" s="27">
        <f t="shared" si="19"/>
        <v>0</v>
      </c>
      <c r="AE58" s="27">
        <f t="shared" si="19"/>
        <v>0</v>
      </c>
      <c r="AF58" s="27">
        <f t="shared" si="19"/>
        <v>0</v>
      </c>
      <c r="AG58" s="27">
        <f t="shared" si="19"/>
        <v>0</v>
      </c>
      <c r="AH58" s="3"/>
    </row>
    <row r="59" spans="1:34" s="4" customFormat="1" ht="15" outlineLevel="1">
      <c r="A59" s="666"/>
      <c r="B59" s="83"/>
      <c r="C59" s="83"/>
      <c r="D59" s="83"/>
      <c r="F59" s="119" t="s">
        <v>121</v>
      </c>
      <c r="G59" s="140" t="s">
        <v>120</v>
      </c>
      <c r="H59" s="584">
        <f t="shared" ref="H59:H60" si="20">SUMIF($I$9:$AG$9,1,I59:AG59)</f>
        <v>0</v>
      </c>
      <c r="I59" s="488"/>
      <c r="J59" s="488"/>
      <c r="K59" s="488"/>
      <c r="L59" s="488"/>
      <c r="M59" s="488"/>
      <c r="N59" s="488"/>
      <c r="O59" s="488"/>
      <c r="P59" s="488"/>
      <c r="Q59" s="488"/>
      <c r="R59" s="488"/>
      <c r="S59" s="488"/>
      <c r="T59" s="488"/>
      <c r="U59" s="488"/>
      <c r="V59" s="488"/>
      <c r="W59" s="488"/>
      <c r="X59" s="488"/>
      <c r="Y59" s="488"/>
      <c r="Z59" s="488"/>
      <c r="AA59" s="488"/>
      <c r="AB59" s="488"/>
      <c r="AC59" s="488"/>
      <c r="AD59" s="488"/>
      <c r="AE59" s="488"/>
      <c r="AF59" s="488"/>
      <c r="AG59" s="488"/>
      <c r="AH59" s="3"/>
    </row>
    <row r="60" spans="1:34" s="4" customFormat="1" ht="15" outlineLevel="1">
      <c r="A60" s="666"/>
      <c r="B60" s="83"/>
      <c r="C60" s="83"/>
      <c r="D60" s="83"/>
      <c r="F60" s="134" t="s">
        <v>114</v>
      </c>
      <c r="G60" s="140" t="s">
        <v>120</v>
      </c>
      <c r="H60" s="584">
        <f t="shared" si="20"/>
        <v>0</v>
      </c>
      <c r="I60" s="556">
        <f t="shared" ref="I60:AG60" si="21">IF(OR(I7=1,I$9=1),SUM(I58:I59),0)</f>
        <v>0</v>
      </c>
      <c r="J60" s="556">
        <f t="shared" si="21"/>
        <v>0</v>
      </c>
      <c r="K60" s="556">
        <f t="shared" si="21"/>
        <v>0</v>
      </c>
      <c r="L60" s="556">
        <f t="shared" si="21"/>
        <v>0</v>
      </c>
      <c r="M60" s="556">
        <f t="shared" si="21"/>
        <v>0</v>
      </c>
      <c r="N60" s="556">
        <f t="shared" si="21"/>
        <v>0</v>
      </c>
      <c r="O60" s="556">
        <f t="shared" si="21"/>
        <v>0</v>
      </c>
      <c r="P60" s="556">
        <f t="shared" si="21"/>
        <v>0</v>
      </c>
      <c r="Q60" s="556">
        <f t="shared" si="21"/>
        <v>0</v>
      </c>
      <c r="R60" s="556">
        <f t="shared" si="21"/>
        <v>0</v>
      </c>
      <c r="S60" s="556">
        <f t="shared" si="21"/>
        <v>0</v>
      </c>
      <c r="T60" s="556">
        <f t="shared" si="21"/>
        <v>0</v>
      </c>
      <c r="U60" s="556">
        <f t="shared" si="21"/>
        <v>0</v>
      </c>
      <c r="V60" s="556">
        <f t="shared" si="21"/>
        <v>0</v>
      </c>
      <c r="W60" s="556">
        <f t="shared" si="21"/>
        <v>0</v>
      </c>
      <c r="X60" s="556">
        <f t="shared" si="21"/>
        <v>0</v>
      </c>
      <c r="Y60" s="556">
        <f t="shared" si="21"/>
        <v>0</v>
      </c>
      <c r="Z60" s="556">
        <f t="shared" si="21"/>
        <v>0</v>
      </c>
      <c r="AA60" s="556">
        <f t="shared" si="21"/>
        <v>0</v>
      </c>
      <c r="AB60" s="556">
        <f t="shared" si="21"/>
        <v>0</v>
      </c>
      <c r="AC60" s="556">
        <f t="shared" si="21"/>
        <v>0</v>
      </c>
      <c r="AD60" s="556">
        <f t="shared" si="21"/>
        <v>0</v>
      </c>
      <c r="AE60" s="556">
        <f t="shared" si="21"/>
        <v>0</v>
      </c>
      <c r="AF60" s="556">
        <f t="shared" si="21"/>
        <v>0</v>
      </c>
      <c r="AG60" s="556">
        <f t="shared" si="21"/>
        <v>0</v>
      </c>
      <c r="AH60" s="3"/>
    </row>
    <row r="61" spans="1:34" s="4" customFormat="1" ht="15" outlineLevel="1">
      <c r="F61" s="134"/>
      <c r="G61" s="140"/>
      <c r="H61" s="18"/>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3"/>
    </row>
    <row r="62" spans="1:34" s="4" customFormat="1" ht="15" outlineLevel="1">
      <c r="B62" s="182" t="s">
        <v>68</v>
      </c>
      <c r="F62" s="143" t="s">
        <v>122</v>
      </c>
      <c r="G62" s="140"/>
      <c r="H62" s="18"/>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3"/>
    </row>
    <row r="63" spans="1:34" s="4" customFormat="1" ht="15" customHeight="1" outlineLevel="1">
      <c r="A63" s="583">
        <f t="shared" ref="A63:A72" ca="1" si="22">IF(B63="",0,1)</f>
        <v>1</v>
      </c>
      <c r="B63" s="130" t="str">
        <f ca="1">IF(SUM(COUNTBLANK(INDEX(I63:AG63,MATCH(1,$I$8:$AG$8,0)):OFFSET(INDEX(I63:AG63,MATCH(1,$I$8:$AG$8,0)),,$H$6-1))),"Please include " &amp; F63,"")</f>
        <v>Please include O&amp;M expenditure -  to include both contracted and uncontracted costs</v>
      </c>
      <c r="F63" s="134" t="s">
        <v>123</v>
      </c>
      <c r="G63" s="140" t="s">
        <v>120</v>
      </c>
      <c r="H63" s="584">
        <f>SUMIF($I$9:$AG$9,1,I63:AG63)</f>
        <v>0</v>
      </c>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c r="AG63" s="463"/>
      <c r="AH63" s="3"/>
    </row>
    <row r="64" spans="1:34" s="4" customFormat="1" ht="15" outlineLevel="1">
      <c r="A64" s="583">
        <f t="shared" ca="1" si="22"/>
        <v>1</v>
      </c>
      <c r="B64" s="130" t="str">
        <f ca="1">IF(SUM(COUNTBLANK(INDEX(I64:AG64,MATCH(1,$I$8:$AG$8,0)):OFFSET(INDEX(I64:AG64,MATCH(1,$I$8:$AG$8,0)),,$H$6-1))),"Please include " &amp; F64,"")</f>
        <v>Please include Major maintenance &amp; capital costs of plant replacement</v>
      </c>
      <c r="C64" s="14"/>
      <c r="D64" s="14"/>
      <c r="F64" s="134" t="s">
        <v>124</v>
      </c>
      <c r="G64" s="140" t="s">
        <v>120</v>
      </c>
      <c r="H64" s="584">
        <f t="shared" ref="H64:H73" si="23">SUMIF($I$9:$AG$9,1,I64:AG64)</f>
        <v>0</v>
      </c>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3"/>
    </row>
    <row r="65" spans="1:34" s="4" customFormat="1" ht="15" outlineLevel="1">
      <c r="A65" s="583">
        <f t="shared" ca="1" si="22"/>
        <v>1</v>
      </c>
      <c r="B65" s="130" t="str">
        <f ca="1">IF(SUM(COUNTBLANK(INDEX(I65:AG65,MATCH(1,$I$8:$AG$8,0)):OFFSET(INDEX(I65:AG65,MATCH(1,$I$8:$AG$8,0)),,$H$6-1))),"Please include " &amp; F65,"")</f>
        <v>Please include Utilities</v>
      </c>
      <c r="C65" s="83"/>
      <c r="D65" s="83"/>
      <c r="F65" s="134" t="s">
        <v>125</v>
      </c>
      <c r="G65" s="140" t="s">
        <v>120</v>
      </c>
      <c r="H65" s="584">
        <f t="shared" si="23"/>
        <v>0</v>
      </c>
      <c r="I65" s="493"/>
      <c r="J65" s="493"/>
      <c r="K65" s="493"/>
      <c r="L65" s="493"/>
      <c r="M65" s="493"/>
      <c r="N65" s="493"/>
      <c r="O65" s="493"/>
      <c r="P65" s="493"/>
      <c r="Q65" s="493"/>
      <c r="R65" s="493"/>
      <c r="S65" s="493"/>
      <c r="T65" s="493"/>
      <c r="U65" s="493"/>
      <c r="V65" s="493"/>
      <c r="W65" s="493"/>
      <c r="X65" s="493"/>
      <c r="Y65" s="493"/>
      <c r="Z65" s="493"/>
      <c r="AA65" s="493"/>
      <c r="AB65" s="493"/>
      <c r="AC65" s="493"/>
      <c r="AD65" s="493"/>
      <c r="AE65" s="493"/>
      <c r="AF65" s="493"/>
      <c r="AG65" s="493"/>
      <c r="AH65" s="3"/>
    </row>
    <row r="66" spans="1:34" s="4" customFormat="1" ht="15" outlineLevel="1">
      <c r="A66" s="583">
        <f t="shared" ca="1" si="22"/>
        <v>1</v>
      </c>
      <c r="B66" s="130" t="str">
        <f ca="1">IF(SUM(COUNTBLANK(INDEX(I66:AG66,MATCH(1,$I$8:$AG$8,0)):OFFSET(INDEX(I66:AG66,MATCH(1,$I$8:$AG$8,0)),,$H$6-1))),"Please include " &amp; F66,"")</f>
        <v xml:space="preserve">Please include Insurance </v>
      </c>
      <c r="C66" s="83"/>
      <c r="D66" s="83"/>
      <c r="F66" s="134" t="s">
        <v>126</v>
      </c>
      <c r="G66" s="140" t="s">
        <v>120</v>
      </c>
      <c r="H66" s="584">
        <f t="shared" si="23"/>
        <v>0</v>
      </c>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3"/>
    </row>
    <row r="67" spans="1:34" s="4" customFormat="1" ht="15" outlineLevel="1">
      <c r="A67" s="583">
        <f t="shared" ca="1" si="22"/>
        <v>1</v>
      </c>
      <c r="B67" s="130" t="str">
        <f ca="1">IF(SUM(COUNTBLANK(INDEX(I67:AG67,MATCH(1,$I$8:$AG$8,0)):OFFSET(INDEX(I67:AG67,MATCH(1,$I$8:$AG$8,0)),,$H$6-1))),"Please include " &amp; F67,"")</f>
        <v>Please include Administration &amp; Project Management</v>
      </c>
      <c r="C67" s="83"/>
      <c r="D67" s="83"/>
      <c r="F67" s="134" t="s">
        <v>127</v>
      </c>
      <c r="G67" s="140" t="s">
        <v>120</v>
      </c>
      <c r="H67" s="584">
        <f t="shared" si="23"/>
        <v>0</v>
      </c>
      <c r="I67" s="493"/>
      <c r="J67" s="493"/>
      <c r="K67" s="493"/>
      <c r="L67" s="493"/>
      <c r="M67" s="493"/>
      <c r="N67" s="493"/>
      <c r="O67" s="493"/>
      <c r="P67" s="493"/>
      <c r="Q67" s="493"/>
      <c r="R67" s="493"/>
      <c r="S67" s="493"/>
      <c r="T67" s="493"/>
      <c r="U67" s="493"/>
      <c r="V67" s="493"/>
      <c r="W67" s="493"/>
      <c r="X67" s="493"/>
      <c r="Y67" s="493"/>
      <c r="Z67" s="493"/>
      <c r="AA67" s="493"/>
      <c r="AB67" s="493"/>
      <c r="AC67" s="493"/>
      <c r="AD67" s="493"/>
      <c r="AE67" s="493"/>
      <c r="AF67" s="493"/>
      <c r="AG67" s="493"/>
      <c r="AH67" s="3"/>
    </row>
    <row r="68" spans="1:34" s="4" customFormat="1" ht="15" outlineLevel="1">
      <c r="A68" s="583">
        <f t="shared" ca="1" si="22"/>
        <v>1</v>
      </c>
      <c r="B68" s="130" t="str">
        <f ca="1">IF(SUM(COUNTBLANK(INDEX(I68:AG68,MATCH(1,$I$8:$AG$8,0)):OFFSET(INDEX(I68:AG68,MATCH(1,$I$8:$AG$8,0)),,$H$6-1))),"Please include " &amp; F68,"")</f>
        <v>Please include Land lease costs</v>
      </c>
      <c r="C68" s="83"/>
      <c r="D68" s="83"/>
      <c r="F68" s="134" t="s">
        <v>128</v>
      </c>
      <c r="G68" s="140" t="s">
        <v>120</v>
      </c>
      <c r="H68" s="584">
        <f t="shared" si="23"/>
        <v>0</v>
      </c>
      <c r="I68" s="493"/>
      <c r="J68" s="493"/>
      <c r="K68" s="493"/>
      <c r="L68" s="493"/>
      <c r="M68" s="493"/>
      <c r="N68" s="493"/>
      <c r="O68" s="493"/>
      <c r="P68" s="493"/>
      <c r="Q68" s="493"/>
      <c r="R68" s="493"/>
      <c r="S68" s="493"/>
      <c r="T68" s="493"/>
      <c r="U68" s="493"/>
      <c r="V68" s="493"/>
      <c r="W68" s="493"/>
      <c r="X68" s="493"/>
      <c r="Y68" s="493"/>
      <c r="Z68" s="493"/>
      <c r="AA68" s="493"/>
      <c r="AB68" s="493"/>
      <c r="AC68" s="493"/>
      <c r="AD68" s="493"/>
      <c r="AE68" s="493"/>
      <c r="AF68" s="493"/>
      <c r="AG68" s="493"/>
      <c r="AH68" s="3"/>
    </row>
    <row r="69" spans="1:34" s="4" customFormat="1" ht="15" outlineLevel="1">
      <c r="A69" s="583">
        <f t="shared" ca="1" si="22"/>
        <v>1</v>
      </c>
      <c r="B69" s="130" t="str">
        <f ca="1">IF(SUM(COUNTBLANK(INDEX(I69:AG69,MATCH(1,$I$8:$AG$8,0)):OFFSET(INDEX(I69:AG69,MATCH(1,$I$8:$AG$8,0)),,$H$6-1))),"Please include " &amp; F69,"")</f>
        <v>Please include Economic and Social Development</v>
      </c>
      <c r="C69" s="83"/>
      <c r="D69" s="83"/>
      <c r="F69" s="134" t="s">
        <v>129</v>
      </c>
      <c r="G69" s="140" t="s">
        <v>120</v>
      </c>
      <c r="H69" s="584">
        <f t="shared" si="23"/>
        <v>0</v>
      </c>
      <c r="I69" s="493"/>
      <c r="J69" s="493"/>
      <c r="K69" s="493"/>
      <c r="L69" s="493"/>
      <c r="M69" s="493"/>
      <c r="N69" s="493"/>
      <c r="O69" s="493"/>
      <c r="P69" s="493"/>
      <c r="Q69" s="493"/>
      <c r="R69" s="493"/>
      <c r="S69" s="493"/>
      <c r="T69" s="493"/>
      <c r="U69" s="493"/>
      <c r="V69" s="493"/>
      <c r="W69" s="493"/>
      <c r="X69" s="493"/>
      <c r="Y69" s="493"/>
      <c r="Z69" s="493"/>
      <c r="AA69" s="493"/>
      <c r="AB69" s="493"/>
      <c r="AC69" s="493"/>
      <c r="AD69" s="493"/>
      <c r="AE69" s="493"/>
      <c r="AF69" s="493"/>
      <c r="AG69" s="493"/>
      <c r="AH69" s="3"/>
    </row>
    <row r="70" spans="1:34" s="4" customFormat="1" ht="15" outlineLevel="1">
      <c r="A70" s="583">
        <f t="shared" ca="1" si="22"/>
        <v>1</v>
      </c>
      <c r="B70" s="130" t="str">
        <f ca="1">IF(SUM(COUNTBLANK(INDEX(I70:AG70,MATCH(1,$I$8:$AG$8,0)):OFFSET(INDEX(I70:AG70,MATCH(1,$I$8:$AG$8,0)),,$H$6-1))),"Please include " &amp; F70,"")</f>
        <v>Please include Other operating expenditure</v>
      </c>
      <c r="C70" s="83"/>
      <c r="D70" s="83"/>
      <c r="F70" s="134" t="s">
        <v>130</v>
      </c>
      <c r="G70" s="140" t="s">
        <v>120</v>
      </c>
      <c r="H70" s="584">
        <f t="shared" si="23"/>
        <v>0</v>
      </c>
      <c r="I70" s="493"/>
      <c r="J70" s="493"/>
      <c r="K70" s="493"/>
      <c r="L70" s="493"/>
      <c r="M70" s="493"/>
      <c r="N70" s="493"/>
      <c r="O70" s="493"/>
      <c r="P70" s="493"/>
      <c r="Q70" s="493"/>
      <c r="R70" s="493"/>
      <c r="S70" s="493"/>
      <c r="T70" s="493"/>
      <c r="U70" s="493"/>
      <c r="V70" s="493"/>
      <c r="W70" s="493"/>
      <c r="X70" s="493"/>
      <c r="Y70" s="493"/>
      <c r="Z70" s="493"/>
      <c r="AA70" s="493"/>
      <c r="AB70" s="493"/>
      <c r="AC70" s="493"/>
      <c r="AD70" s="493"/>
      <c r="AE70" s="493"/>
      <c r="AF70" s="493"/>
      <c r="AG70" s="493"/>
      <c r="AH70" s="3"/>
    </row>
    <row r="71" spans="1:34" s="4" customFormat="1" ht="15" outlineLevel="1">
      <c r="A71" s="583">
        <f t="shared" ca="1" si="22"/>
        <v>1</v>
      </c>
      <c r="B71" s="130" t="str">
        <f ca="1">IF(SUM(COUNTBLANK(INDEX(I71:AG71,MATCH(1,$I$8:$AG$8,0)):OFFSET(INDEX(I71:AG71,MATCH(1,$I$8:$AG$8,0)),,$H$6-1))),"Please include " &amp; F71,"")</f>
        <v>Please include RECs verification costs</v>
      </c>
      <c r="C71" s="83"/>
      <c r="D71" s="83"/>
      <c r="F71" s="134" t="s">
        <v>131</v>
      </c>
      <c r="G71" s="140" t="s">
        <v>120</v>
      </c>
      <c r="H71" s="584">
        <f t="shared" si="23"/>
        <v>0</v>
      </c>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3"/>
    </row>
    <row r="72" spans="1:34" s="4" customFormat="1" ht="15" outlineLevel="1">
      <c r="A72" s="583">
        <f t="shared" ca="1" si="22"/>
        <v>1</v>
      </c>
      <c r="B72" s="130" t="str">
        <f ca="1">IF(SUM(COUNTBLANK(INDEX(I72:AG72,MATCH(1,$I$8:$AG$8,0)):OFFSET(INDEX(I72:AG72,MATCH(1,$I$8:$AG$8,0)),,$H$6-1))),"Please include " &amp; F72,"")</f>
        <v>Please include Spare (Please rename)</v>
      </c>
      <c r="C72" s="83"/>
      <c r="D72" s="83"/>
      <c r="F72" s="119" t="s">
        <v>121</v>
      </c>
      <c r="G72" s="140" t="s">
        <v>120</v>
      </c>
      <c r="H72" s="584">
        <f t="shared" si="23"/>
        <v>0</v>
      </c>
      <c r="I72" s="493"/>
      <c r="J72" s="493"/>
      <c r="K72" s="493"/>
      <c r="L72" s="493"/>
      <c r="M72" s="493"/>
      <c r="N72" s="493"/>
      <c r="O72" s="493"/>
      <c r="P72" s="493"/>
      <c r="Q72" s="493"/>
      <c r="R72" s="493"/>
      <c r="S72" s="493"/>
      <c r="T72" s="493"/>
      <c r="U72" s="493"/>
      <c r="V72" s="493"/>
      <c r="W72" s="493"/>
      <c r="X72" s="493"/>
      <c r="Y72" s="493"/>
      <c r="Z72" s="493"/>
      <c r="AA72" s="493"/>
      <c r="AB72" s="493"/>
      <c r="AC72" s="493"/>
      <c r="AD72" s="493"/>
      <c r="AE72" s="493"/>
      <c r="AF72" s="493"/>
      <c r="AG72" s="493"/>
      <c r="AH72" s="3"/>
    </row>
    <row r="73" spans="1:34" s="4" customFormat="1" ht="15" outlineLevel="1">
      <c r="A73" s="14"/>
      <c r="B73" s="14"/>
      <c r="C73" s="14"/>
      <c r="D73" s="14"/>
      <c r="F73" s="134" t="s">
        <v>114</v>
      </c>
      <c r="G73" s="140" t="s">
        <v>120</v>
      </c>
      <c r="H73" s="584">
        <f t="shared" si="23"/>
        <v>0</v>
      </c>
      <c r="I73" s="556">
        <f t="shared" ref="I73:AG73" si="24">IF(I$9=1,SUM(I63:I72),0)</f>
        <v>0</v>
      </c>
      <c r="J73" s="556">
        <f t="shared" si="24"/>
        <v>0</v>
      </c>
      <c r="K73" s="556">
        <f t="shared" si="24"/>
        <v>0</v>
      </c>
      <c r="L73" s="556">
        <f t="shared" si="24"/>
        <v>0</v>
      </c>
      <c r="M73" s="556">
        <f t="shared" si="24"/>
        <v>0</v>
      </c>
      <c r="N73" s="556">
        <f t="shared" si="24"/>
        <v>0</v>
      </c>
      <c r="O73" s="556">
        <f t="shared" si="24"/>
        <v>0</v>
      </c>
      <c r="P73" s="556">
        <f t="shared" si="24"/>
        <v>0</v>
      </c>
      <c r="Q73" s="556">
        <f t="shared" si="24"/>
        <v>0</v>
      </c>
      <c r="R73" s="556">
        <f t="shared" si="24"/>
        <v>0</v>
      </c>
      <c r="S73" s="556">
        <f t="shared" si="24"/>
        <v>0</v>
      </c>
      <c r="T73" s="556">
        <f t="shared" si="24"/>
        <v>0</v>
      </c>
      <c r="U73" s="556">
        <f t="shared" si="24"/>
        <v>0</v>
      </c>
      <c r="V73" s="556">
        <f t="shared" si="24"/>
        <v>0</v>
      </c>
      <c r="W73" s="556">
        <f t="shared" si="24"/>
        <v>0</v>
      </c>
      <c r="X73" s="556">
        <f t="shared" si="24"/>
        <v>0</v>
      </c>
      <c r="Y73" s="556">
        <f t="shared" si="24"/>
        <v>0</v>
      </c>
      <c r="Z73" s="556">
        <f t="shared" si="24"/>
        <v>0</v>
      </c>
      <c r="AA73" s="556">
        <f t="shared" si="24"/>
        <v>0</v>
      </c>
      <c r="AB73" s="556">
        <f t="shared" si="24"/>
        <v>0</v>
      </c>
      <c r="AC73" s="556">
        <f t="shared" si="24"/>
        <v>0</v>
      </c>
      <c r="AD73" s="556">
        <f t="shared" si="24"/>
        <v>0</v>
      </c>
      <c r="AE73" s="556">
        <f t="shared" si="24"/>
        <v>0</v>
      </c>
      <c r="AF73" s="556">
        <f t="shared" si="24"/>
        <v>0</v>
      </c>
      <c r="AG73" s="556">
        <f t="shared" si="24"/>
        <v>0</v>
      </c>
      <c r="AH73" s="3"/>
    </row>
    <row r="74" spans="1:34" s="4" customFormat="1" ht="15" outlineLevel="1">
      <c r="F74" s="134"/>
      <c r="G74" s="140"/>
      <c r="H74" s="18"/>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3"/>
    </row>
    <row r="75" spans="1:34" s="4" customFormat="1" ht="15" outlineLevel="1">
      <c r="F75" s="134" t="s">
        <v>132</v>
      </c>
      <c r="G75" s="140"/>
      <c r="H75" s="18"/>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3"/>
    </row>
    <row r="76" spans="1:34" s="4" customFormat="1" ht="15" outlineLevel="1">
      <c r="F76" s="134" t="s">
        <v>133</v>
      </c>
      <c r="G76" s="140" t="s">
        <v>120</v>
      </c>
      <c r="H76" s="584">
        <f t="shared" ref="H76:H80" si="25">SUMIF($I$9:$AG$9,1,I76:AG76)</f>
        <v>0</v>
      </c>
      <c r="I76" s="463"/>
      <c r="J76" s="463"/>
      <c r="K76" s="463"/>
      <c r="L76" s="463"/>
      <c r="M76" s="463"/>
      <c r="N76" s="463"/>
      <c r="O76" s="463"/>
      <c r="P76" s="463"/>
      <c r="Q76" s="463"/>
      <c r="R76" s="463"/>
      <c r="S76" s="463"/>
      <c r="T76" s="463"/>
      <c r="U76" s="463"/>
      <c r="V76" s="463"/>
      <c r="W76" s="463"/>
      <c r="X76" s="463"/>
      <c r="Y76" s="463"/>
      <c r="Z76" s="463"/>
      <c r="AA76" s="463"/>
      <c r="AB76" s="463"/>
      <c r="AC76" s="463"/>
      <c r="AD76" s="463"/>
      <c r="AE76" s="463"/>
      <c r="AF76" s="463"/>
      <c r="AG76" s="463"/>
      <c r="AH76" s="3"/>
    </row>
    <row r="77" spans="1:34" s="4" customFormat="1" ht="15" outlineLevel="1">
      <c r="F77" s="134" t="s">
        <v>134</v>
      </c>
      <c r="G77" s="140" t="s">
        <v>120</v>
      </c>
      <c r="H77" s="584">
        <f t="shared" si="25"/>
        <v>0</v>
      </c>
      <c r="I77" s="463"/>
      <c r="J77" s="463"/>
      <c r="K77" s="463"/>
      <c r="L77" s="463"/>
      <c r="M77" s="463"/>
      <c r="N77" s="463"/>
      <c r="O77" s="463"/>
      <c r="P77" s="463"/>
      <c r="Q77" s="463"/>
      <c r="R77" s="463"/>
      <c r="S77" s="463"/>
      <c r="T77" s="463"/>
      <c r="U77" s="463"/>
      <c r="V77" s="463"/>
      <c r="W77" s="463"/>
      <c r="X77" s="463"/>
      <c r="Y77" s="463"/>
      <c r="Z77" s="463"/>
      <c r="AA77" s="463"/>
      <c r="AB77" s="463"/>
      <c r="AC77" s="463"/>
      <c r="AD77" s="463"/>
      <c r="AE77" s="463"/>
      <c r="AF77" s="463"/>
      <c r="AG77" s="463"/>
      <c r="AH77" s="3"/>
    </row>
    <row r="78" spans="1:34" s="4" customFormat="1" ht="15" outlineLevel="1">
      <c r="F78" s="134" t="s">
        <v>135</v>
      </c>
      <c r="G78" s="140" t="s">
        <v>120</v>
      </c>
      <c r="H78" s="584">
        <f t="shared" si="25"/>
        <v>0</v>
      </c>
      <c r="I78" s="463"/>
      <c r="J78" s="463"/>
      <c r="K78" s="463"/>
      <c r="L78" s="463"/>
      <c r="M78" s="463"/>
      <c r="N78" s="463"/>
      <c r="O78" s="463"/>
      <c r="P78" s="463"/>
      <c r="Q78" s="463"/>
      <c r="R78" s="463"/>
      <c r="S78" s="463"/>
      <c r="T78" s="463"/>
      <c r="U78" s="463"/>
      <c r="V78" s="463"/>
      <c r="W78" s="463"/>
      <c r="X78" s="463"/>
      <c r="Y78" s="463"/>
      <c r="Z78" s="463"/>
      <c r="AA78" s="463"/>
      <c r="AB78" s="463"/>
      <c r="AC78" s="463"/>
      <c r="AD78" s="463"/>
      <c r="AE78" s="463"/>
      <c r="AF78" s="463"/>
      <c r="AG78" s="463"/>
      <c r="AH78" s="3"/>
    </row>
    <row r="79" spans="1:34" s="4" customFormat="1" ht="15" outlineLevel="1">
      <c r="F79" s="134" t="s">
        <v>136</v>
      </c>
      <c r="G79" s="140" t="s">
        <v>120</v>
      </c>
      <c r="H79" s="584">
        <f t="shared" si="25"/>
        <v>0</v>
      </c>
      <c r="I79" s="463"/>
      <c r="J79" s="463"/>
      <c r="K79" s="463"/>
      <c r="L79" s="463"/>
      <c r="M79" s="463"/>
      <c r="N79" s="463"/>
      <c r="O79" s="463"/>
      <c r="P79" s="463"/>
      <c r="Q79" s="463"/>
      <c r="R79" s="463"/>
      <c r="S79" s="463"/>
      <c r="T79" s="463"/>
      <c r="U79" s="463"/>
      <c r="V79" s="463"/>
      <c r="W79" s="463"/>
      <c r="X79" s="463"/>
      <c r="Y79" s="463"/>
      <c r="Z79" s="463"/>
      <c r="AA79" s="463"/>
      <c r="AB79" s="463"/>
      <c r="AC79" s="463"/>
      <c r="AD79" s="463"/>
      <c r="AE79" s="463"/>
      <c r="AF79" s="463"/>
      <c r="AG79" s="463"/>
      <c r="AH79" s="3"/>
    </row>
    <row r="80" spans="1:34" s="4" customFormat="1" ht="15" outlineLevel="1">
      <c r="F80" s="134" t="s">
        <v>137</v>
      </c>
      <c r="G80" s="140" t="s">
        <v>120</v>
      </c>
      <c r="H80" s="584">
        <f t="shared" si="25"/>
        <v>0</v>
      </c>
      <c r="I80" s="556">
        <f t="shared" ref="I80:AG80" si="26">IF(I$9=1,SUM(I76:I79),0)</f>
        <v>0</v>
      </c>
      <c r="J80" s="556">
        <f t="shared" si="26"/>
        <v>0</v>
      </c>
      <c r="K80" s="556">
        <f t="shared" si="26"/>
        <v>0</v>
      </c>
      <c r="L80" s="556">
        <f t="shared" si="26"/>
        <v>0</v>
      </c>
      <c r="M80" s="556">
        <f t="shared" si="26"/>
        <v>0</v>
      </c>
      <c r="N80" s="556">
        <f t="shared" si="26"/>
        <v>0</v>
      </c>
      <c r="O80" s="556">
        <f t="shared" si="26"/>
        <v>0</v>
      </c>
      <c r="P80" s="556">
        <f t="shared" si="26"/>
        <v>0</v>
      </c>
      <c r="Q80" s="556">
        <f t="shared" si="26"/>
        <v>0</v>
      </c>
      <c r="R80" s="556">
        <f t="shared" si="26"/>
        <v>0</v>
      </c>
      <c r="S80" s="556">
        <f t="shared" si="26"/>
        <v>0</v>
      </c>
      <c r="T80" s="556">
        <f t="shared" si="26"/>
        <v>0</v>
      </c>
      <c r="U80" s="556">
        <f t="shared" si="26"/>
        <v>0</v>
      </c>
      <c r="V80" s="556">
        <f t="shared" si="26"/>
        <v>0</v>
      </c>
      <c r="W80" s="556">
        <f t="shared" si="26"/>
        <v>0</v>
      </c>
      <c r="X80" s="556">
        <f t="shared" si="26"/>
        <v>0</v>
      </c>
      <c r="Y80" s="556">
        <f t="shared" si="26"/>
        <v>0</v>
      </c>
      <c r="Z80" s="556">
        <f t="shared" si="26"/>
        <v>0</v>
      </c>
      <c r="AA80" s="556">
        <f t="shared" si="26"/>
        <v>0</v>
      </c>
      <c r="AB80" s="556">
        <f t="shared" si="26"/>
        <v>0</v>
      </c>
      <c r="AC80" s="556">
        <f t="shared" si="26"/>
        <v>0</v>
      </c>
      <c r="AD80" s="556">
        <f t="shared" si="26"/>
        <v>0</v>
      </c>
      <c r="AE80" s="556">
        <f t="shared" si="26"/>
        <v>0</v>
      </c>
      <c r="AF80" s="556">
        <f t="shared" si="26"/>
        <v>0</v>
      </c>
      <c r="AG80" s="556">
        <f t="shared" si="26"/>
        <v>0</v>
      </c>
      <c r="AH80" s="3"/>
    </row>
    <row r="81" spans="1:34" s="4" customFormat="1" ht="15" outlineLevel="1">
      <c r="F81" s="134"/>
      <c r="G81" s="140"/>
      <c r="H81" s="18"/>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3"/>
    </row>
    <row r="82" spans="1:34" s="4" customFormat="1" ht="15" outlineLevel="1">
      <c r="F82" s="143" t="s">
        <v>138</v>
      </c>
      <c r="G82" s="140" t="s">
        <v>120</v>
      </c>
      <c r="H82" s="584">
        <f t="shared" ref="H82" si="27">SUMIF($I$9:$AG$9,1,I82:AG82)</f>
        <v>0</v>
      </c>
      <c r="I82" s="627">
        <f t="shared" ref="I82:AG82" si="28">SUM(I60,I73,I80)</f>
        <v>0</v>
      </c>
      <c r="J82" s="627">
        <f t="shared" si="28"/>
        <v>0</v>
      </c>
      <c r="K82" s="627">
        <f t="shared" si="28"/>
        <v>0</v>
      </c>
      <c r="L82" s="627">
        <f t="shared" si="28"/>
        <v>0</v>
      </c>
      <c r="M82" s="627">
        <f t="shared" si="28"/>
        <v>0</v>
      </c>
      <c r="N82" s="627">
        <f t="shared" si="28"/>
        <v>0</v>
      </c>
      <c r="O82" s="627">
        <f t="shared" si="28"/>
        <v>0</v>
      </c>
      <c r="P82" s="627">
        <f t="shared" si="28"/>
        <v>0</v>
      </c>
      <c r="Q82" s="627">
        <f t="shared" si="28"/>
        <v>0</v>
      </c>
      <c r="R82" s="627">
        <f t="shared" si="28"/>
        <v>0</v>
      </c>
      <c r="S82" s="627">
        <f t="shared" si="28"/>
        <v>0</v>
      </c>
      <c r="T82" s="627">
        <f t="shared" si="28"/>
        <v>0</v>
      </c>
      <c r="U82" s="627">
        <f t="shared" si="28"/>
        <v>0</v>
      </c>
      <c r="V82" s="627">
        <f t="shared" si="28"/>
        <v>0</v>
      </c>
      <c r="W82" s="627">
        <f t="shared" si="28"/>
        <v>0</v>
      </c>
      <c r="X82" s="627">
        <f t="shared" si="28"/>
        <v>0</v>
      </c>
      <c r="Y82" s="627">
        <f t="shared" si="28"/>
        <v>0</v>
      </c>
      <c r="Z82" s="627">
        <f t="shared" si="28"/>
        <v>0</v>
      </c>
      <c r="AA82" s="627">
        <f t="shared" si="28"/>
        <v>0</v>
      </c>
      <c r="AB82" s="627">
        <f t="shared" si="28"/>
        <v>0</v>
      </c>
      <c r="AC82" s="627">
        <f t="shared" si="28"/>
        <v>0</v>
      </c>
      <c r="AD82" s="627">
        <f t="shared" si="28"/>
        <v>0</v>
      </c>
      <c r="AE82" s="627">
        <f t="shared" si="28"/>
        <v>0</v>
      </c>
      <c r="AF82" s="627">
        <f t="shared" si="28"/>
        <v>0</v>
      </c>
      <c r="AG82" s="627">
        <f t="shared" si="28"/>
        <v>0</v>
      </c>
      <c r="AH82" s="3"/>
    </row>
    <row r="83" spans="1:34" s="4" customFormat="1" ht="15" outlineLevel="1">
      <c r="F83" s="134"/>
      <c r="G83" s="140"/>
      <c r="H83" s="18"/>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3"/>
    </row>
    <row r="84" spans="1:34" s="4" customFormat="1" ht="15" outlineLevel="1">
      <c r="B84" s="182" t="s">
        <v>68</v>
      </c>
      <c r="F84" s="143" t="s">
        <v>139</v>
      </c>
      <c r="G84" s="140"/>
      <c r="H84" s="18"/>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3"/>
    </row>
    <row r="85" spans="1:34" s="4" customFormat="1" ht="15" outlineLevel="1">
      <c r="A85" s="583">
        <f t="shared" ref="A85:A112" si="29">IF(B85="",0,1)</f>
        <v>1</v>
      </c>
      <c r="B85" s="185" t="str">
        <f>IF(COLUMNS(I85:AG85)-COUNTBLANK(I85:AG85)=SUM($I$7:$AG$7),"","Please include " &amp; F85)</f>
        <v>Please include EPC / Key equipment costs</v>
      </c>
      <c r="F85" s="134" t="s">
        <v>140</v>
      </c>
      <c r="G85" s="140" t="s">
        <v>120</v>
      </c>
      <c r="H85" s="584">
        <f t="shared" ref="H85:H113" si="30">SUMIF($I$7:$AG$7,1,I85:AG85)</f>
        <v>0</v>
      </c>
      <c r="I85" s="463"/>
      <c r="J85" s="463"/>
      <c r="K85" s="463"/>
      <c r="L85" s="463"/>
      <c r="M85" s="463"/>
      <c r="N85" s="463"/>
      <c r="O85" s="463"/>
      <c r="P85" s="463"/>
      <c r="Q85" s="463"/>
      <c r="R85" s="463"/>
      <c r="S85" s="463"/>
      <c r="T85" s="463"/>
      <c r="U85" s="463"/>
      <c r="V85" s="463"/>
      <c r="W85" s="463"/>
      <c r="X85" s="463"/>
      <c r="Y85" s="463"/>
      <c r="Z85" s="463"/>
      <c r="AA85" s="463"/>
      <c r="AB85" s="463"/>
      <c r="AC85" s="463"/>
      <c r="AD85" s="463"/>
      <c r="AE85" s="463"/>
      <c r="AF85" s="463"/>
      <c r="AG85" s="463"/>
      <c r="AH85" s="3"/>
    </row>
    <row r="86" spans="1:34" s="4" customFormat="1" ht="15" outlineLevel="1">
      <c r="A86" s="583">
        <f t="shared" si="29"/>
        <v>1</v>
      </c>
      <c r="B86" s="185" t="str">
        <f t="shared" ref="B86:B99" si="31">IF(COLUMNS(I86:AG86)-COUNTBLANK(I86:AG86)=SUM($I$7:$AG$7),"","Please include " &amp; F86)</f>
        <v>Please include Balance of plant cost</v>
      </c>
      <c r="F86" s="134" t="s">
        <v>141</v>
      </c>
      <c r="G86" s="140" t="s">
        <v>120</v>
      </c>
      <c r="H86" s="584">
        <f t="shared" si="30"/>
        <v>0</v>
      </c>
      <c r="I86" s="463"/>
      <c r="J86" s="463"/>
      <c r="K86" s="463"/>
      <c r="L86" s="463"/>
      <c r="M86" s="463"/>
      <c r="N86" s="463"/>
      <c r="O86" s="463"/>
      <c r="P86" s="463"/>
      <c r="Q86" s="463"/>
      <c r="R86" s="463"/>
      <c r="S86" s="463"/>
      <c r="T86" s="463"/>
      <c r="U86" s="463"/>
      <c r="V86" s="463"/>
      <c r="W86" s="463"/>
      <c r="X86" s="463"/>
      <c r="Y86" s="463"/>
      <c r="Z86" s="463"/>
      <c r="AA86" s="463"/>
      <c r="AB86" s="463"/>
      <c r="AC86" s="463"/>
      <c r="AD86" s="463"/>
      <c r="AE86" s="463"/>
      <c r="AF86" s="463"/>
      <c r="AG86" s="463"/>
      <c r="AH86" s="3"/>
    </row>
    <row r="87" spans="1:34" s="4" customFormat="1" ht="15" outlineLevel="1">
      <c r="A87" s="583">
        <f t="shared" si="29"/>
        <v>1</v>
      </c>
      <c r="B87" s="185" t="str">
        <f t="shared" si="31"/>
        <v xml:space="preserve">Please include Other construction/installation costs </v>
      </c>
      <c r="F87" s="134" t="s">
        <v>142</v>
      </c>
      <c r="G87" s="140" t="s">
        <v>120</v>
      </c>
      <c r="H87" s="584">
        <f t="shared" si="30"/>
        <v>0</v>
      </c>
      <c r="I87" s="463"/>
      <c r="J87" s="463"/>
      <c r="K87" s="463"/>
      <c r="L87" s="463"/>
      <c r="M87" s="463"/>
      <c r="N87" s="463"/>
      <c r="O87" s="463"/>
      <c r="P87" s="463"/>
      <c r="Q87" s="463"/>
      <c r="R87" s="463"/>
      <c r="S87" s="463"/>
      <c r="T87" s="463"/>
      <c r="U87" s="463"/>
      <c r="V87" s="463"/>
      <c r="W87" s="463"/>
      <c r="X87" s="463"/>
      <c r="Y87" s="463"/>
      <c r="Z87" s="463"/>
      <c r="AA87" s="463"/>
      <c r="AB87" s="463"/>
      <c r="AC87" s="463"/>
      <c r="AD87" s="463"/>
      <c r="AE87" s="463"/>
      <c r="AF87" s="463"/>
      <c r="AG87" s="463"/>
      <c r="AH87" s="3"/>
    </row>
    <row r="88" spans="1:34" s="4" customFormat="1" ht="15" outlineLevel="1">
      <c r="A88" s="583">
        <f t="shared" si="29"/>
        <v>1</v>
      </c>
      <c r="B88" s="185" t="str">
        <f t="shared" si="31"/>
        <v>Please include EPC Contingencies</v>
      </c>
      <c r="F88" s="134" t="s">
        <v>143</v>
      </c>
      <c r="G88" s="140" t="s">
        <v>120</v>
      </c>
      <c r="H88" s="584">
        <f t="shared" si="30"/>
        <v>0</v>
      </c>
      <c r="I88" s="463"/>
      <c r="J88" s="463"/>
      <c r="K88" s="463"/>
      <c r="L88" s="463"/>
      <c r="M88" s="463"/>
      <c r="N88" s="463"/>
      <c r="O88" s="463"/>
      <c r="P88" s="463"/>
      <c r="Q88" s="463"/>
      <c r="R88" s="463"/>
      <c r="S88" s="463"/>
      <c r="T88" s="463"/>
      <c r="U88" s="463"/>
      <c r="V88" s="463"/>
      <c r="W88" s="463"/>
      <c r="X88" s="463"/>
      <c r="Y88" s="463"/>
      <c r="Z88" s="463"/>
      <c r="AA88" s="463"/>
      <c r="AB88" s="463"/>
      <c r="AC88" s="463"/>
      <c r="AD88" s="463"/>
      <c r="AE88" s="463"/>
      <c r="AF88" s="463"/>
      <c r="AG88" s="463"/>
      <c r="AH88" s="3"/>
    </row>
    <row r="89" spans="1:34" s="4" customFormat="1" ht="15" outlineLevel="1">
      <c r="A89" s="583">
        <f t="shared" si="29"/>
        <v>1</v>
      </c>
      <c r="B89" s="185" t="str">
        <f t="shared" si="31"/>
        <v>Please include Pre-COD Production cost</v>
      </c>
      <c r="F89" s="134" t="s">
        <v>144</v>
      </c>
      <c r="G89" s="140" t="s">
        <v>120</v>
      </c>
      <c r="H89" s="584">
        <f t="shared" si="30"/>
        <v>0</v>
      </c>
      <c r="I89" s="463"/>
      <c r="J89" s="463"/>
      <c r="K89" s="463"/>
      <c r="L89" s="463"/>
      <c r="M89" s="463"/>
      <c r="N89" s="463"/>
      <c r="O89" s="463"/>
      <c r="P89" s="463"/>
      <c r="Q89" s="463"/>
      <c r="R89" s="463"/>
      <c r="S89" s="463"/>
      <c r="T89" s="463"/>
      <c r="U89" s="463"/>
      <c r="V89" s="463"/>
      <c r="W89" s="463"/>
      <c r="X89" s="463"/>
      <c r="Y89" s="463"/>
      <c r="Z89" s="463"/>
      <c r="AA89" s="463"/>
      <c r="AB89" s="463"/>
      <c r="AC89" s="463"/>
      <c r="AD89" s="463"/>
      <c r="AE89" s="463"/>
      <c r="AF89" s="463"/>
      <c r="AG89" s="463"/>
      <c r="AH89" s="3"/>
    </row>
    <row r="90" spans="1:34" s="4" customFormat="1" ht="15" outlineLevel="1">
      <c r="A90" s="583">
        <f t="shared" si="29"/>
        <v>1</v>
      </c>
      <c r="B90" s="185" t="str">
        <f t="shared" si="31"/>
        <v>Please include Land acquisition or lease cost</v>
      </c>
      <c r="F90" s="134" t="s">
        <v>145</v>
      </c>
      <c r="G90" s="140" t="s">
        <v>120</v>
      </c>
      <c r="H90" s="584">
        <f t="shared" si="30"/>
        <v>0</v>
      </c>
      <c r="I90" s="463"/>
      <c r="J90" s="463"/>
      <c r="K90" s="463"/>
      <c r="L90" s="463"/>
      <c r="M90" s="463"/>
      <c r="N90" s="463"/>
      <c r="O90" s="463"/>
      <c r="P90" s="463"/>
      <c r="Q90" s="463"/>
      <c r="R90" s="463"/>
      <c r="S90" s="463"/>
      <c r="T90" s="463"/>
      <c r="U90" s="463"/>
      <c r="V90" s="463"/>
      <c r="W90" s="463"/>
      <c r="X90" s="463"/>
      <c r="Y90" s="463"/>
      <c r="Z90" s="463"/>
      <c r="AA90" s="463"/>
      <c r="AB90" s="463"/>
      <c r="AC90" s="463"/>
      <c r="AD90" s="463"/>
      <c r="AE90" s="463"/>
      <c r="AF90" s="463"/>
      <c r="AG90" s="463"/>
      <c r="AH90" s="3"/>
    </row>
    <row r="91" spans="1:34" s="4" customFormat="1" ht="15" outlineLevel="1">
      <c r="A91" s="583">
        <f t="shared" ref="A91" si="32">IF(B91="",0,1)</f>
        <v>1</v>
      </c>
      <c r="B91" s="185" t="str">
        <f t="shared" ref="B91" si="33">IF(COLUMNS(I91:AG91)-COUNTBLANK(I91:AG91)=SUM($I$7:$AG$7),"","Please include " &amp; F91)</f>
        <v>Please include Foundation cost</v>
      </c>
      <c r="F91" s="193" t="s">
        <v>146</v>
      </c>
      <c r="G91" s="194" t="s">
        <v>120</v>
      </c>
      <c r="H91" s="584">
        <f t="shared" si="30"/>
        <v>0</v>
      </c>
      <c r="I91" s="463"/>
      <c r="J91" s="463"/>
      <c r="K91" s="463"/>
      <c r="L91" s="463"/>
      <c r="M91" s="463"/>
      <c r="N91" s="463"/>
      <c r="O91" s="463"/>
      <c r="P91" s="463"/>
      <c r="Q91" s="463"/>
      <c r="R91" s="463"/>
      <c r="S91" s="463"/>
      <c r="T91" s="463"/>
      <c r="U91" s="463"/>
      <c r="V91" s="463"/>
      <c r="W91" s="463"/>
      <c r="X91" s="463"/>
      <c r="Y91" s="463"/>
      <c r="Z91" s="463"/>
      <c r="AA91" s="463"/>
      <c r="AB91" s="463"/>
      <c r="AC91" s="463"/>
      <c r="AD91" s="463"/>
      <c r="AE91" s="463"/>
      <c r="AF91" s="463"/>
      <c r="AG91" s="463"/>
      <c r="AH91" s="3"/>
    </row>
    <row r="92" spans="1:34" s="4" customFormat="1" ht="15" outlineLevel="1">
      <c r="A92" s="583">
        <f t="shared" si="29"/>
        <v>1</v>
      </c>
      <c r="B92" s="185" t="str">
        <f t="shared" si="31"/>
        <v>Please include Commissioning cost</v>
      </c>
      <c r="F92" s="134" t="s">
        <v>147</v>
      </c>
      <c r="G92" s="140" t="s">
        <v>120</v>
      </c>
      <c r="H92" s="584">
        <f t="shared" si="30"/>
        <v>0</v>
      </c>
      <c r="I92" s="463"/>
      <c r="J92" s="463"/>
      <c r="K92" s="463"/>
      <c r="L92" s="463"/>
      <c r="M92" s="463"/>
      <c r="N92" s="463"/>
      <c r="O92" s="463"/>
      <c r="P92" s="463"/>
      <c r="Q92" s="463"/>
      <c r="R92" s="463"/>
      <c r="S92" s="463"/>
      <c r="T92" s="463"/>
      <c r="U92" s="463"/>
      <c r="V92" s="463"/>
      <c r="W92" s="463"/>
      <c r="X92" s="463"/>
      <c r="Y92" s="463"/>
      <c r="Z92" s="463"/>
      <c r="AA92" s="463"/>
      <c r="AB92" s="463"/>
      <c r="AC92" s="463"/>
      <c r="AD92" s="463"/>
      <c r="AE92" s="463"/>
      <c r="AF92" s="463"/>
      <c r="AG92" s="463"/>
      <c r="AH92" s="3"/>
    </row>
    <row r="93" spans="1:34" s="4" customFormat="1" ht="15" outlineLevel="1">
      <c r="A93" s="583">
        <f t="shared" si="29"/>
        <v>1</v>
      </c>
      <c r="B93" s="185" t="str">
        <f t="shared" si="31"/>
        <v>Please include Other Infrastructure cost</v>
      </c>
      <c r="F93" s="134" t="s">
        <v>148</v>
      </c>
      <c r="G93" s="140" t="s">
        <v>120</v>
      </c>
      <c r="H93" s="584">
        <f t="shared" si="30"/>
        <v>0</v>
      </c>
      <c r="I93" s="463"/>
      <c r="J93" s="463"/>
      <c r="K93" s="463"/>
      <c r="L93" s="463"/>
      <c r="M93" s="463"/>
      <c r="N93" s="463"/>
      <c r="O93" s="463"/>
      <c r="P93" s="463"/>
      <c r="Q93" s="463"/>
      <c r="R93" s="463"/>
      <c r="S93" s="463"/>
      <c r="T93" s="463"/>
      <c r="U93" s="463"/>
      <c r="V93" s="463"/>
      <c r="W93" s="463"/>
      <c r="X93" s="463"/>
      <c r="Y93" s="463"/>
      <c r="Z93" s="463"/>
      <c r="AA93" s="463"/>
      <c r="AB93" s="463"/>
      <c r="AC93" s="463"/>
      <c r="AD93" s="463"/>
      <c r="AE93" s="463"/>
      <c r="AF93" s="463"/>
      <c r="AG93" s="463"/>
      <c r="AH93" s="3"/>
    </row>
    <row r="94" spans="1:34" s="4" customFormat="1" ht="15" outlineLevel="1">
      <c r="A94" s="583">
        <f t="shared" si="29"/>
        <v>1</v>
      </c>
      <c r="B94" s="185" t="str">
        <f t="shared" si="31"/>
        <v>Please include Grid Connection cost</v>
      </c>
      <c r="F94" s="134" t="s">
        <v>149</v>
      </c>
      <c r="G94" s="140" t="s">
        <v>120</v>
      </c>
      <c r="H94" s="584">
        <f t="shared" si="30"/>
        <v>0</v>
      </c>
      <c r="I94" s="463"/>
      <c r="J94" s="463"/>
      <c r="K94" s="463"/>
      <c r="L94" s="463"/>
      <c r="M94" s="463"/>
      <c r="N94" s="463"/>
      <c r="O94" s="463"/>
      <c r="P94" s="463"/>
      <c r="Q94" s="463"/>
      <c r="R94" s="463"/>
      <c r="S94" s="463"/>
      <c r="T94" s="463"/>
      <c r="U94" s="463"/>
      <c r="V94" s="463"/>
      <c r="W94" s="463"/>
      <c r="X94" s="463"/>
      <c r="Y94" s="463"/>
      <c r="Z94" s="463"/>
      <c r="AA94" s="463"/>
      <c r="AB94" s="463"/>
      <c r="AC94" s="463"/>
      <c r="AD94" s="463"/>
      <c r="AE94" s="463"/>
      <c r="AF94" s="463"/>
      <c r="AG94" s="463"/>
      <c r="AH94" s="3"/>
    </row>
    <row r="95" spans="1:34" s="4" customFormat="1" ht="15" outlineLevel="1">
      <c r="A95" s="583">
        <f t="shared" si="29"/>
        <v>1</v>
      </c>
      <c r="B95" s="185" t="str">
        <f t="shared" si="31"/>
        <v>Please include Professional fees</v>
      </c>
      <c r="F95" s="134" t="s">
        <v>150</v>
      </c>
      <c r="G95" s="140" t="s">
        <v>120</v>
      </c>
      <c r="H95" s="584">
        <f t="shared" si="30"/>
        <v>0</v>
      </c>
      <c r="I95" s="463"/>
      <c r="J95" s="463"/>
      <c r="K95" s="463"/>
      <c r="L95" s="463"/>
      <c r="M95" s="463"/>
      <c r="N95" s="463"/>
      <c r="O95" s="463"/>
      <c r="P95" s="463"/>
      <c r="Q95" s="463"/>
      <c r="R95" s="463"/>
      <c r="S95" s="463"/>
      <c r="T95" s="463"/>
      <c r="U95" s="463"/>
      <c r="V95" s="463"/>
      <c r="W95" s="463"/>
      <c r="X95" s="463"/>
      <c r="Y95" s="463"/>
      <c r="Z95" s="463"/>
      <c r="AA95" s="463"/>
      <c r="AB95" s="463"/>
      <c r="AC95" s="463"/>
      <c r="AD95" s="463"/>
      <c r="AE95" s="463"/>
      <c r="AF95" s="463"/>
      <c r="AG95" s="463"/>
      <c r="AH95" s="3"/>
    </row>
    <row r="96" spans="1:34" s="4" customFormat="1" ht="15" outlineLevel="1">
      <c r="A96" s="583">
        <f t="shared" si="29"/>
        <v>1</v>
      </c>
      <c r="B96" s="185" t="str">
        <f t="shared" si="31"/>
        <v xml:space="preserve">Please include Contingencies </v>
      </c>
      <c r="F96" s="134" t="s">
        <v>151</v>
      </c>
      <c r="G96" s="140" t="s">
        <v>120</v>
      </c>
      <c r="H96" s="584">
        <f t="shared" si="30"/>
        <v>0</v>
      </c>
      <c r="I96" s="463"/>
      <c r="J96" s="463"/>
      <c r="K96" s="463"/>
      <c r="L96" s="463"/>
      <c r="M96" s="463"/>
      <c r="N96" s="463"/>
      <c r="O96" s="463"/>
      <c r="P96" s="463"/>
      <c r="Q96" s="463"/>
      <c r="R96" s="463"/>
      <c r="S96" s="463"/>
      <c r="T96" s="463"/>
      <c r="U96" s="463"/>
      <c r="V96" s="463"/>
      <c r="W96" s="463"/>
      <c r="X96" s="463"/>
      <c r="Y96" s="463"/>
      <c r="Z96" s="463"/>
      <c r="AA96" s="463"/>
      <c r="AB96" s="463"/>
      <c r="AC96" s="463"/>
      <c r="AD96" s="463"/>
      <c r="AE96" s="463"/>
      <c r="AF96" s="463"/>
      <c r="AG96" s="463"/>
      <c r="AH96" s="3"/>
    </row>
    <row r="97" spans="1:34" s="4" customFormat="1" ht="15" outlineLevel="1">
      <c r="A97" s="583">
        <f t="shared" si="29"/>
        <v>1</v>
      </c>
      <c r="B97" s="185" t="str">
        <f t="shared" si="31"/>
        <v>Please include Development cost</v>
      </c>
      <c r="F97" s="134" t="s">
        <v>152</v>
      </c>
      <c r="G97" s="140" t="s">
        <v>120</v>
      </c>
      <c r="H97" s="584">
        <f t="shared" si="30"/>
        <v>0</v>
      </c>
      <c r="I97" s="463"/>
      <c r="J97" s="463"/>
      <c r="K97" s="463"/>
      <c r="L97" s="463"/>
      <c r="M97" s="463"/>
      <c r="N97" s="463"/>
      <c r="O97" s="463"/>
      <c r="P97" s="463"/>
      <c r="Q97" s="463"/>
      <c r="R97" s="463"/>
      <c r="S97" s="463"/>
      <c r="T97" s="463"/>
      <c r="U97" s="463"/>
      <c r="V97" s="463"/>
      <c r="W97" s="463"/>
      <c r="X97" s="463"/>
      <c r="Y97" s="463"/>
      <c r="Z97" s="463"/>
      <c r="AA97" s="463"/>
      <c r="AB97" s="463"/>
      <c r="AC97" s="463"/>
      <c r="AD97" s="463"/>
      <c r="AE97" s="463"/>
      <c r="AF97" s="463"/>
      <c r="AG97" s="463"/>
      <c r="AH97" s="3"/>
    </row>
    <row r="98" spans="1:34" s="4" customFormat="1" ht="15" outlineLevel="1">
      <c r="A98" s="583">
        <f t="shared" si="29"/>
        <v>1</v>
      </c>
      <c r="B98" s="185" t="str">
        <f t="shared" si="31"/>
        <v>Please include Success Payments</v>
      </c>
      <c r="F98" s="134" t="s">
        <v>153</v>
      </c>
      <c r="G98" s="140" t="s">
        <v>120</v>
      </c>
      <c r="H98" s="584">
        <f t="shared" si="30"/>
        <v>0</v>
      </c>
      <c r="I98" s="463"/>
      <c r="J98" s="463"/>
      <c r="K98" s="463"/>
      <c r="L98" s="463"/>
      <c r="M98" s="463"/>
      <c r="N98" s="463"/>
      <c r="O98" s="463"/>
      <c r="P98" s="463"/>
      <c r="Q98" s="463"/>
      <c r="R98" s="463"/>
      <c r="S98" s="463"/>
      <c r="T98" s="463"/>
      <c r="U98" s="463"/>
      <c r="V98" s="463"/>
      <c r="W98" s="463"/>
      <c r="X98" s="463"/>
      <c r="Y98" s="463"/>
      <c r="Z98" s="463"/>
      <c r="AA98" s="463"/>
      <c r="AB98" s="463"/>
      <c r="AC98" s="463"/>
      <c r="AD98" s="463"/>
      <c r="AE98" s="463"/>
      <c r="AF98" s="463"/>
      <c r="AG98" s="463"/>
      <c r="AH98" s="3"/>
    </row>
    <row r="99" spans="1:34" s="4" customFormat="1" ht="15" outlineLevel="1">
      <c r="A99" s="583">
        <f t="shared" si="29"/>
        <v>1</v>
      </c>
      <c r="B99" s="185" t="str">
        <f t="shared" si="31"/>
        <v>Please include Equity PRI Premium</v>
      </c>
      <c r="F99" s="134" t="s">
        <v>154</v>
      </c>
      <c r="G99" s="140" t="s">
        <v>120</v>
      </c>
      <c r="H99" s="584">
        <f t="shared" si="30"/>
        <v>0</v>
      </c>
      <c r="I99" s="463"/>
      <c r="J99" s="463"/>
      <c r="K99" s="463"/>
      <c r="L99" s="463"/>
      <c r="M99" s="463"/>
      <c r="N99" s="463"/>
      <c r="O99" s="463"/>
      <c r="P99" s="463"/>
      <c r="Q99" s="463"/>
      <c r="R99" s="463"/>
      <c r="S99" s="463"/>
      <c r="T99" s="463"/>
      <c r="U99" s="463"/>
      <c r="V99" s="463"/>
      <c r="W99" s="463"/>
      <c r="X99" s="463"/>
      <c r="Y99" s="463"/>
      <c r="Z99" s="463"/>
      <c r="AA99" s="463"/>
      <c r="AB99" s="463"/>
      <c r="AC99" s="463"/>
      <c r="AD99" s="463"/>
      <c r="AE99" s="463"/>
      <c r="AF99" s="463"/>
      <c r="AG99" s="463"/>
      <c r="AH99" s="3"/>
    </row>
    <row r="100" spans="1:34" s="4" customFormat="1" ht="15" outlineLevel="1">
      <c r="A100" s="583">
        <f t="shared" si="29"/>
        <v>0</v>
      </c>
      <c r="B100" s="130" t="str">
        <f>IF(AND(H$121&lt;&gt;0,H100=0),"Please include " &amp; F100,"")</f>
        <v/>
      </c>
      <c r="F100" s="134" t="s">
        <v>155</v>
      </c>
      <c r="G100" s="140" t="s">
        <v>120</v>
      </c>
      <c r="H100" s="584">
        <f t="shared" si="30"/>
        <v>0</v>
      </c>
      <c r="I100" s="463"/>
      <c r="J100" s="463"/>
      <c r="K100" s="463"/>
      <c r="L100" s="463"/>
      <c r="M100" s="463"/>
      <c r="N100" s="463"/>
      <c r="O100" s="463"/>
      <c r="P100" s="463"/>
      <c r="Q100" s="463"/>
      <c r="R100" s="463"/>
      <c r="S100" s="463"/>
      <c r="T100" s="463"/>
      <c r="U100" s="463"/>
      <c r="V100" s="463"/>
      <c r="W100" s="463"/>
      <c r="X100" s="463"/>
      <c r="Y100" s="463"/>
      <c r="Z100" s="463"/>
      <c r="AA100" s="463"/>
      <c r="AB100" s="463"/>
      <c r="AC100" s="463"/>
      <c r="AD100" s="463"/>
      <c r="AE100" s="463"/>
      <c r="AF100" s="463"/>
      <c r="AG100" s="463"/>
      <c r="AH100" s="3"/>
    </row>
    <row r="101" spans="1:34" s="4" customFormat="1" ht="15" outlineLevel="1">
      <c r="A101" s="583">
        <f t="shared" si="29"/>
        <v>0</v>
      </c>
      <c r="B101" s="130" t="str">
        <f t="shared" ref="B101:B102" si="34">IF(AND(H$121&lt;&gt;0,H101=0),"Please include " &amp; F101,"")</f>
        <v/>
      </c>
      <c r="F101" s="134" t="s">
        <v>156</v>
      </c>
      <c r="G101" s="140" t="s">
        <v>120</v>
      </c>
      <c r="H101" s="584">
        <f t="shared" si="30"/>
        <v>0</v>
      </c>
      <c r="I101" s="463"/>
      <c r="J101" s="463"/>
      <c r="K101" s="463"/>
      <c r="L101" s="463"/>
      <c r="M101" s="463"/>
      <c r="N101" s="463"/>
      <c r="O101" s="463"/>
      <c r="P101" s="463"/>
      <c r="Q101" s="463"/>
      <c r="R101" s="463"/>
      <c r="S101" s="463"/>
      <c r="T101" s="463"/>
      <c r="U101" s="463"/>
      <c r="V101" s="463"/>
      <c r="W101" s="463"/>
      <c r="X101" s="463"/>
      <c r="Y101" s="463"/>
      <c r="Z101" s="463"/>
      <c r="AA101" s="463"/>
      <c r="AB101" s="463"/>
      <c r="AC101" s="463"/>
      <c r="AD101" s="463"/>
      <c r="AE101" s="463"/>
      <c r="AF101" s="463"/>
      <c r="AG101" s="463"/>
      <c r="AH101" s="3"/>
    </row>
    <row r="102" spans="1:34" s="4" customFormat="1" ht="15" outlineLevel="1">
      <c r="A102" s="583">
        <f t="shared" si="29"/>
        <v>0</v>
      </c>
      <c r="B102" s="130" t="str">
        <f t="shared" si="34"/>
        <v/>
      </c>
      <c r="F102" s="134" t="s">
        <v>157</v>
      </c>
      <c r="G102" s="140" t="s">
        <v>120</v>
      </c>
      <c r="H102" s="584">
        <f t="shared" si="30"/>
        <v>0</v>
      </c>
      <c r="I102" s="463"/>
      <c r="J102" s="463"/>
      <c r="K102" s="463"/>
      <c r="L102" s="463"/>
      <c r="M102" s="463"/>
      <c r="N102" s="463"/>
      <c r="O102" s="463"/>
      <c r="P102" s="463"/>
      <c r="Q102" s="463"/>
      <c r="R102" s="463"/>
      <c r="S102" s="463"/>
      <c r="T102" s="463"/>
      <c r="U102" s="463"/>
      <c r="V102" s="463"/>
      <c r="W102" s="463"/>
      <c r="X102" s="463"/>
      <c r="Y102" s="463"/>
      <c r="Z102" s="463"/>
      <c r="AA102" s="463"/>
      <c r="AB102" s="463"/>
      <c r="AC102" s="463"/>
      <c r="AD102" s="463"/>
      <c r="AE102" s="463"/>
      <c r="AF102" s="463"/>
      <c r="AG102" s="463"/>
      <c r="AH102" s="3"/>
    </row>
    <row r="103" spans="1:34" s="4" customFormat="1" ht="15" outlineLevel="1">
      <c r="A103"/>
      <c r="B103"/>
      <c r="F103" s="193" t="s">
        <v>158</v>
      </c>
      <c r="G103" s="140" t="s">
        <v>120</v>
      </c>
      <c r="H103" s="584">
        <f t="shared" si="30"/>
        <v>0</v>
      </c>
      <c r="I103" s="463"/>
      <c r="J103" s="463"/>
      <c r="K103" s="463"/>
      <c r="L103" s="463"/>
      <c r="M103" s="463"/>
      <c r="N103" s="463"/>
      <c r="O103" s="463"/>
      <c r="P103" s="463"/>
      <c r="Q103" s="463"/>
      <c r="R103" s="463"/>
      <c r="S103" s="463"/>
      <c r="T103" s="463"/>
      <c r="U103" s="463"/>
      <c r="V103" s="463"/>
      <c r="W103" s="463"/>
      <c r="X103" s="463"/>
      <c r="Y103" s="463"/>
      <c r="Z103" s="463"/>
      <c r="AA103" s="463"/>
      <c r="AB103" s="463"/>
      <c r="AC103" s="463"/>
      <c r="AD103" s="463"/>
      <c r="AE103" s="463"/>
      <c r="AF103" s="463"/>
      <c r="AG103" s="463"/>
      <c r="AH103" s="3"/>
    </row>
    <row r="104" spans="1:34" s="4" customFormat="1" ht="15" outlineLevel="1">
      <c r="A104" s="583">
        <f t="shared" si="29"/>
        <v>0</v>
      </c>
      <c r="B104" s="130" t="str">
        <f>IF(AND(H$116&lt;&gt;0,H104=0),"Please include " &amp; F104,"")</f>
        <v/>
      </c>
      <c r="F104" s="134" t="s">
        <v>159</v>
      </c>
      <c r="G104" s="140" t="s">
        <v>120</v>
      </c>
      <c r="H104" s="584">
        <f t="shared" si="30"/>
        <v>0</v>
      </c>
      <c r="I104" s="463"/>
      <c r="J104" s="463"/>
      <c r="K104" s="463"/>
      <c r="L104" s="463"/>
      <c r="M104" s="463"/>
      <c r="N104" s="463"/>
      <c r="O104" s="463"/>
      <c r="P104" s="463"/>
      <c r="Q104" s="463"/>
      <c r="R104" s="463"/>
      <c r="S104" s="463"/>
      <c r="T104" s="463"/>
      <c r="U104" s="463"/>
      <c r="V104" s="463"/>
      <c r="W104" s="463"/>
      <c r="X104" s="463"/>
      <c r="Y104" s="463"/>
      <c r="Z104" s="463"/>
      <c r="AA104" s="463"/>
      <c r="AB104" s="463"/>
      <c r="AC104" s="463"/>
      <c r="AD104" s="463"/>
      <c r="AE104" s="463"/>
      <c r="AF104" s="463"/>
      <c r="AG104" s="463"/>
      <c r="AH104" s="3"/>
    </row>
    <row r="105" spans="1:34" s="4" customFormat="1" ht="15" outlineLevel="1">
      <c r="A105" s="583">
        <f t="shared" si="29"/>
        <v>0</v>
      </c>
      <c r="B105" s="130" t="str">
        <f t="shared" ref="B105:B106" si="35">IF(AND(H$116&lt;&gt;0,H105=0),"Please include " &amp; F105,"")</f>
        <v/>
      </c>
      <c r="F105" s="134" t="s">
        <v>160</v>
      </c>
      <c r="G105" s="140" t="s">
        <v>120</v>
      </c>
      <c r="H105" s="584">
        <f t="shared" si="30"/>
        <v>0</v>
      </c>
      <c r="I105" s="463"/>
      <c r="J105" s="463"/>
      <c r="K105" s="463"/>
      <c r="L105" s="463"/>
      <c r="M105" s="463"/>
      <c r="N105" s="463"/>
      <c r="O105" s="463"/>
      <c r="P105" s="463"/>
      <c r="Q105" s="463"/>
      <c r="R105" s="463"/>
      <c r="S105" s="463"/>
      <c r="T105" s="463"/>
      <c r="U105" s="463"/>
      <c r="V105" s="463"/>
      <c r="W105" s="463"/>
      <c r="X105" s="463"/>
      <c r="Y105" s="463"/>
      <c r="Z105" s="463"/>
      <c r="AA105" s="463"/>
      <c r="AB105" s="463"/>
      <c r="AC105" s="463"/>
      <c r="AD105" s="463"/>
      <c r="AE105" s="463"/>
      <c r="AF105" s="463"/>
      <c r="AG105" s="463"/>
      <c r="AH105" s="3"/>
    </row>
    <row r="106" spans="1:34" s="4" customFormat="1" ht="15" outlineLevel="1">
      <c r="A106" s="583">
        <f t="shared" si="29"/>
        <v>0</v>
      </c>
      <c r="B106" s="130" t="str">
        <f t="shared" si="35"/>
        <v/>
      </c>
      <c r="F106" s="134" t="s">
        <v>161</v>
      </c>
      <c r="G106" s="140" t="s">
        <v>120</v>
      </c>
      <c r="H106" s="584">
        <f t="shared" si="30"/>
        <v>0</v>
      </c>
      <c r="I106" s="463"/>
      <c r="J106" s="463"/>
      <c r="K106" s="463"/>
      <c r="L106" s="463"/>
      <c r="M106" s="463"/>
      <c r="N106" s="463"/>
      <c r="O106" s="463"/>
      <c r="P106" s="463"/>
      <c r="Q106" s="463"/>
      <c r="R106" s="463"/>
      <c r="S106" s="463"/>
      <c r="T106" s="463"/>
      <c r="U106" s="463"/>
      <c r="V106" s="463"/>
      <c r="W106" s="463"/>
      <c r="X106" s="463"/>
      <c r="Y106" s="463"/>
      <c r="Z106" s="463"/>
      <c r="AA106" s="463"/>
      <c r="AB106" s="463"/>
      <c r="AC106" s="463"/>
      <c r="AD106" s="463"/>
      <c r="AE106" s="463"/>
      <c r="AF106" s="463"/>
      <c r="AG106" s="463"/>
      <c r="AH106" s="3"/>
    </row>
    <row r="107" spans="1:34" s="4" customFormat="1" ht="15" outlineLevel="1">
      <c r="A107" s="583">
        <f t="shared" si="29"/>
        <v>0</v>
      </c>
      <c r="B107" s="130" t="str">
        <f>IF(AND(H$117&lt;&gt;0,H107=0),"Please include " &amp; F107,"")</f>
        <v/>
      </c>
      <c r="F107" s="134" t="s">
        <v>162</v>
      </c>
      <c r="G107" s="140" t="s">
        <v>120</v>
      </c>
      <c r="H107" s="584">
        <f t="shared" si="30"/>
        <v>0</v>
      </c>
      <c r="I107" s="463"/>
      <c r="J107" s="463"/>
      <c r="K107" s="463"/>
      <c r="L107" s="463"/>
      <c r="M107" s="463"/>
      <c r="N107" s="463"/>
      <c r="O107" s="463"/>
      <c r="P107" s="463"/>
      <c r="Q107" s="463"/>
      <c r="R107" s="463"/>
      <c r="S107" s="463"/>
      <c r="T107" s="463"/>
      <c r="U107" s="463"/>
      <c r="V107" s="463"/>
      <c r="W107" s="463"/>
      <c r="X107" s="463"/>
      <c r="Y107" s="463"/>
      <c r="Z107" s="463"/>
      <c r="AA107" s="463"/>
      <c r="AB107" s="463"/>
      <c r="AC107" s="463"/>
      <c r="AD107" s="463"/>
      <c r="AE107" s="463"/>
      <c r="AF107" s="463"/>
      <c r="AG107" s="463"/>
      <c r="AH107" s="3"/>
    </row>
    <row r="108" spans="1:34" s="4" customFormat="1" ht="15" outlineLevel="1">
      <c r="A108" s="583">
        <f t="shared" si="29"/>
        <v>0</v>
      </c>
      <c r="B108" s="130" t="str">
        <f t="shared" ref="B108:B109" si="36">IF(AND(H$117&lt;&gt;0,H108=0),"Please include " &amp; F108,"")</f>
        <v/>
      </c>
      <c r="F108" s="134" t="s">
        <v>163</v>
      </c>
      <c r="G108" s="140" t="s">
        <v>120</v>
      </c>
      <c r="H108" s="584">
        <f t="shared" si="30"/>
        <v>0</v>
      </c>
      <c r="I108" s="463"/>
      <c r="J108" s="463"/>
      <c r="K108" s="463"/>
      <c r="L108" s="463"/>
      <c r="M108" s="463"/>
      <c r="N108" s="463"/>
      <c r="O108" s="463"/>
      <c r="P108" s="463"/>
      <c r="Q108" s="463"/>
      <c r="R108" s="463"/>
      <c r="S108" s="463"/>
      <c r="T108" s="463"/>
      <c r="U108" s="463"/>
      <c r="V108" s="463"/>
      <c r="W108" s="463"/>
      <c r="X108" s="463"/>
      <c r="Y108" s="463"/>
      <c r="Z108" s="463"/>
      <c r="AA108" s="463"/>
      <c r="AB108" s="463"/>
      <c r="AC108" s="463"/>
      <c r="AD108" s="463"/>
      <c r="AE108" s="463"/>
      <c r="AF108" s="463"/>
      <c r="AG108" s="463"/>
      <c r="AH108" s="3"/>
    </row>
    <row r="109" spans="1:34" s="4" customFormat="1" ht="15" outlineLevel="1">
      <c r="A109" s="583">
        <f t="shared" si="29"/>
        <v>0</v>
      </c>
      <c r="B109" s="130" t="str">
        <f t="shared" si="36"/>
        <v/>
      </c>
      <c r="F109" s="134" t="s">
        <v>164</v>
      </c>
      <c r="G109" s="140" t="s">
        <v>120</v>
      </c>
      <c r="H109" s="584">
        <f t="shared" si="30"/>
        <v>0</v>
      </c>
      <c r="I109" s="463"/>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463"/>
      <c r="AF109" s="463"/>
      <c r="AG109" s="463"/>
      <c r="AH109" s="3"/>
    </row>
    <row r="110" spans="1:34" s="4" customFormat="1" ht="15" outlineLevel="1">
      <c r="A110" s="583">
        <f t="shared" si="29"/>
        <v>0</v>
      </c>
      <c r="B110" s="130" t="str">
        <f t="shared" ref="B110:B112" si="37">IF(AND(H$118&lt;&gt;0,H110=0),"Please include " &amp; F110,"")</f>
        <v/>
      </c>
      <c r="C110" s="15"/>
      <c r="D110" s="15"/>
      <c r="F110" s="134" t="s">
        <v>165</v>
      </c>
      <c r="G110" s="140" t="s">
        <v>120</v>
      </c>
      <c r="H110" s="584">
        <f t="shared" si="30"/>
        <v>0</v>
      </c>
      <c r="I110" s="463"/>
      <c r="J110" s="463"/>
      <c r="K110" s="463"/>
      <c r="L110" s="463"/>
      <c r="M110" s="463"/>
      <c r="N110" s="463"/>
      <c r="O110" s="463"/>
      <c r="P110" s="463"/>
      <c r="Q110" s="463"/>
      <c r="R110" s="463"/>
      <c r="S110" s="463"/>
      <c r="T110" s="463"/>
      <c r="U110" s="463"/>
      <c r="V110" s="463"/>
      <c r="W110" s="463"/>
      <c r="X110" s="463"/>
      <c r="Y110" s="463"/>
      <c r="Z110" s="463"/>
      <c r="AA110" s="463"/>
      <c r="AB110" s="463"/>
      <c r="AC110" s="463"/>
      <c r="AD110" s="463"/>
      <c r="AE110" s="463"/>
      <c r="AF110" s="463"/>
      <c r="AG110" s="463"/>
      <c r="AH110" s="3"/>
    </row>
    <row r="111" spans="1:34" s="4" customFormat="1" ht="15" outlineLevel="1">
      <c r="A111" s="583">
        <f t="shared" si="29"/>
        <v>0</v>
      </c>
      <c r="B111" s="130" t="str">
        <f t="shared" si="37"/>
        <v/>
      </c>
      <c r="C111" s="15"/>
      <c r="D111" s="15"/>
      <c r="F111" s="134" t="s">
        <v>166</v>
      </c>
      <c r="G111" s="140" t="s">
        <v>120</v>
      </c>
      <c r="H111" s="584">
        <f t="shared" si="30"/>
        <v>0</v>
      </c>
      <c r="I111" s="463"/>
      <c r="J111" s="463"/>
      <c r="K111" s="463"/>
      <c r="L111" s="463"/>
      <c r="M111" s="463"/>
      <c r="N111" s="463"/>
      <c r="O111" s="463"/>
      <c r="P111" s="463"/>
      <c r="Q111" s="463"/>
      <c r="R111" s="463"/>
      <c r="S111" s="463"/>
      <c r="T111" s="463"/>
      <c r="U111" s="463"/>
      <c r="V111" s="463"/>
      <c r="W111" s="463"/>
      <c r="X111" s="463"/>
      <c r="Y111" s="463"/>
      <c r="Z111" s="463"/>
      <c r="AA111" s="463"/>
      <c r="AB111" s="463"/>
      <c r="AC111" s="463"/>
      <c r="AD111" s="463"/>
      <c r="AE111" s="463"/>
      <c r="AF111" s="463"/>
      <c r="AG111" s="463"/>
      <c r="AH111" s="3"/>
    </row>
    <row r="112" spans="1:34" s="4" customFormat="1" ht="15" outlineLevel="1">
      <c r="A112" s="583">
        <f t="shared" si="29"/>
        <v>0</v>
      </c>
      <c r="B112" s="130" t="str">
        <f t="shared" si="37"/>
        <v/>
      </c>
      <c r="C112" s="15"/>
      <c r="D112" s="15"/>
      <c r="F112" s="134" t="s">
        <v>167</v>
      </c>
      <c r="G112" s="140" t="s">
        <v>120</v>
      </c>
      <c r="H112" s="584">
        <f t="shared" si="30"/>
        <v>0</v>
      </c>
      <c r="I112" s="463"/>
      <c r="J112" s="463"/>
      <c r="K112" s="463"/>
      <c r="L112" s="463"/>
      <c r="M112" s="463"/>
      <c r="N112" s="463"/>
      <c r="O112" s="463"/>
      <c r="P112" s="463"/>
      <c r="Q112" s="463"/>
      <c r="R112" s="463"/>
      <c r="S112" s="463"/>
      <c r="T112" s="463"/>
      <c r="U112" s="463"/>
      <c r="V112" s="463"/>
      <c r="W112" s="463"/>
      <c r="X112" s="463"/>
      <c r="Y112" s="463"/>
      <c r="Z112" s="463"/>
      <c r="AA112" s="463"/>
      <c r="AB112" s="463"/>
      <c r="AC112" s="463"/>
      <c r="AD112" s="463"/>
      <c r="AE112" s="463"/>
      <c r="AF112" s="463"/>
      <c r="AG112" s="463"/>
      <c r="AH112" s="3"/>
    </row>
    <row r="113" spans="1:34" s="4" customFormat="1" ht="15" outlineLevel="1">
      <c r="F113" s="134" t="s">
        <v>114</v>
      </c>
      <c r="G113" s="140" t="s">
        <v>120</v>
      </c>
      <c r="H113" s="584">
        <f t="shared" si="30"/>
        <v>0</v>
      </c>
      <c r="I113" s="556">
        <f t="shared" ref="I113:AG113" si="38">IF(I7=1,SUM(I85:I112),0)</f>
        <v>0</v>
      </c>
      <c r="J113" s="556">
        <f t="shared" si="38"/>
        <v>0</v>
      </c>
      <c r="K113" s="556">
        <f t="shared" si="38"/>
        <v>0</v>
      </c>
      <c r="L113" s="556">
        <f t="shared" si="38"/>
        <v>0</v>
      </c>
      <c r="M113" s="556">
        <f t="shared" si="38"/>
        <v>0</v>
      </c>
      <c r="N113" s="556">
        <f t="shared" si="38"/>
        <v>0</v>
      </c>
      <c r="O113" s="556">
        <f t="shared" si="38"/>
        <v>0</v>
      </c>
      <c r="P113" s="556">
        <f t="shared" si="38"/>
        <v>0</v>
      </c>
      <c r="Q113" s="556">
        <f t="shared" si="38"/>
        <v>0</v>
      </c>
      <c r="R113" s="556">
        <f t="shared" si="38"/>
        <v>0</v>
      </c>
      <c r="S113" s="556">
        <f t="shared" si="38"/>
        <v>0</v>
      </c>
      <c r="T113" s="556">
        <f t="shared" si="38"/>
        <v>0</v>
      </c>
      <c r="U113" s="556">
        <f t="shared" si="38"/>
        <v>0</v>
      </c>
      <c r="V113" s="556">
        <f t="shared" si="38"/>
        <v>0</v>
      </c>
      <c r="W113" s="556">
        <f t="shared" si="38"/>
        <v>0</v>
      </c>
      <c r="X113" s="556">
        <f t="shared" si="38"/>
        <v>0</v>
      </c>
      <c r="Y113" s="556">
        <f t="shared" si="38"/>
        <v>0</v>
      </c>
      <c r="Z113" s="556">
        <f t="shared" si="38"/>
        <v>0</v>
      </c>
      <c r="AA113" s="556">
        <f t="shared" si="38"/>
        <v>0</v>
      </c>
      <c r="AB113" s="556">
        <f t="shared" si="38"/>
        <v>0</v>
      </c>
      <c r="AC113" s="556">
        <f t="shared" si="38"/>
        <v>0</v>
      </c>
      <c r="AD113" s="556">
        <f t="shared" si="38"/>
        <v>0</v>
      </c>
      <c r="AE113" s="556">
        <f t="shared" si="38"/>
        <v>0</v>
      </c>
      <c r="AF113" s="556">
        <f t="shared" si="38"/>
        <v>0</v>
      </c>
      <c r="AG113" s="556">
        <f t="shared" si="38"/>
        <v>0</v>
      </c>
      <c r="AH113" s="3"/>
    </row>
    <row r="114" spans="1:34" s="4" customFormat="1" ht="15" outlineLevel="1">
      <c r="F114" s="134"/>
      <c r="G114" s="140"/>
      <c r="H114" s="18"/>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3"/>
    </row>
    <row r="115" spans="1:34" s="4" customFormat="1" ht="15" outlineLevel="1">
      <c r="B115" s="182" t="s">
        <v>68</v>
      </c>
      <c r="F115" s="143" t="s">
        <v>168</v>
      </c>
      <c r="G115" s="140"/>
      <c r="H115" s="18"/>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3"/>
    </row>
    <row r="116" spans="1:34" s="4" customFormat="1" ht="15" outlineLevel="1">
      <c r="A116" s="583">
        <f t="shared" ref="A116" si="39">IF(B116="",0,1)</f>
        <v>1</v>
      </c>
      <c r="B116" s="130" t="str">
        <f>IF(H116=0,"Please include " &amp; F116,"")</f>
        <v>Please include Senior 1</v>
      </c>
      <c r="F116" s="134" t="s">
        <v>169</v>
      </c>
      <c r="G116" s="140" t="s">
        <v>120</v>
      </c>
      <c r="H116" s="584" cm="1">
        <f t="array" ref="H116">SUMPRODUCT((($I$7:$AG$7)=1)*I116:AG116)+SUMPRODUCT((($I$9:$AG$9)=1)*I116:AG116)-SUMPRODUCT((($I$8:$AG$8)=1)*I116:AG116)</f>
        <v>0</v>
      </c>
      <c r="I116" s="463"/>
      <c r="J116" s="463"/>
      <c r="K116" s="463"/>
      <c r="L116" s="493"/>
      <c r="M116" s="493"/>
      <c r="N116" s="493"/>
      <c r="O116" s="493"/>
      <c r="P116" s="493"/>
      <c r="Q116" s="493"/>
      <c r="R116" s="493"/>
      <c r="S116" s="493"/>
      <c r="T116" s="493"/>
      <c r="U116" s="493"/>
      <c r="V116" s="493"/>
      <c r="W116" s="493"/>
      <c r="X116" s="493"/>
      <c r="Y116" s="493"/>
      <c r="Z116" s="493"/>
      <c r="AA116" s="493"/>
      <c r="AB116" s="493"/>
      <c r="AC116" s="493"/>
      <c r="AD116" s="493"/>
      <c r="AE116" s="493"/>
      <c r="AF116" s="493"/>
      <c r="AG116" s="493"/>
      <c r="AH116" s="3"/>
    </row>
    <row r="117" spans="1:34" s="4" customFormat="1" ht="15" outlineLevel="1">
      <c r="F117" s="134" t="s">
        <v>170</v>
      </c>
      <c r="G117" s="140" t="s">
        <v>120</v>
      </c>
      <c r="H117" s="584" cm="1">
        <f t="array" ref="H117">SUMPRODUCT((($I$7:$AG$7)=1)*I117:AG117)+SUMPRODUCT((($I$9:$AG$9)=1)*I117:AG117)-SUMPRODUCT((($I$8:$AG$8)=1)*I117:AG117)</f>
        <v>0</v>
      </c>
      <c r="I117" s="463"/>
      <c r="J117" s="463"/>
      <c r="K117" s="463"/>
      <c r="L117" s="493"/>
      <c r="M117" s="493"/>
      <c r="N117" s="493"/>
      <c r="O117" s="493"/>
      <c r="P117" s="493"/>
      <c r="Q117" s="493"/>
      <c r="R117" s="493"/>
      <c r="S117" s="493"/>
      <c r="T117" s="493"/>
      <c r="U117" s="493"/>
      <c r="V117" s="493"/>
      <c r="W117" s="493"/>
      <c r="X117" s="493"/>
      <c r="Y117" s="493"/>
      <c r="Z117" s="493"/>
      <c r="AA117" s="493"/>
      <c r="AB117" s="493"/>
      <c r="AC117" s="493"/>
      <c r="AD117" s="493"/>
      <c r="AE117" s="493"/>
      <c r="AF117" s="493"/>
      <c r="AG117" s="493"/>
      <c r="AH117" s="3"/>
    </row>
    <row r="118" spans="1:34" s="4" customFormat="1" ht="15" outlineLevel="1">
      <c r="F118" s="134" t="s">
        <v>171</v>
      </c>
      <c r="G118" s="140" t="s">
        <v>120</v>
      </c>
      <c r="H118" s="584" cm="1">
        <f t="array" ref="H118">SUMPRODUCT((($I$7:$AG$7)=1)*I118:AG118)+SUMPRODUCT((($I$9:$AG$9)=1)*I118:AG118)-SUMPRODUCT((($I$8:$AG$8)=1)*I118:AG118)</f>
        <v>0</v>
      </c>
      <c r="I118" s="463"/>
      <c r="J118" s="463"/>
      <c r="K118" s="463"/>
      <c r="L118" s="493"/>
      <c r="M118" s="493"/>
      <c r="N118" s="493"/>
      <c r="O118" s="493"/>
      <c r="P118" s="493"/>
      <c r="Q118" s="493"/>
      <c r="R118" s="493"/>
      <c r="S118" s="493"/>
      <c r="T118" s="493"/>
      <c r="U118" s="493"/>
      <c r="V118" s="493"/>
      <c r="W118" s="493"/>
      <c r="X118" s="493"/>
      <c r="Y118" s="493"/>
      <c r="Z118" s="493"/>
      <c r="AA118" s="493"/>
      <c r="AB118" s="493"/>
      <c r="AC118" s="493"/>
      <c r="AD118" s="493"/>
      <c r="AE118" s="493"/>
      <c r="AF118" s="493"/>
      <c r="AG118" s="493"/>
      <c r="AH118" s="3"/>
    </row>
    <row r="119" spans="1:34" s="4" customFormat="1" ht="15" outlineLevel="1">
      <c r="A119" s="583">
        <f t="shared" ref="A119:A120" si="40">IF(B119="",0,1)</f>
        <v>1</v>
      </c>
      <c r="B119" s="130" t="str">
        <f>IF(H119=0,"Please include " &amp; F119,"")</f>
        <v>Please include Shareholder Loan</v>
      </c>
      <c r="F119" s="134" t="s">
        <v>172</v>
      </c>
      <c r="G119" s="140" t="s">
        <v>120</v>
      </c>
      <c r="H119" s="584" cm="1">
        <f t="array" ref="H119">SUMPRODUCT((($I$7:$AG$7)=1)*I119:AG119)+SUMPRODUCT((($I$9:$AG$9)=1)*I119:AG119)-SUMPRODUCT((($I$8:$AG$8)=1)*I119:AG119)</f>
        <v>0</v>
      </c>
      <c r="I119" s="463"/>
      <c r="J119" s="463"/>
      <c r="K119" s="463"/>
      <c r="L119" s="493"/>
      <c r="M119" s="493"/>
      <c r="N119" s="493"/>
      <c r="O119" s="493"/>
      <c r="P119" s="493"/>
      <c r="Q119" s="493"/>
      <c r="R119" s="493"/>
      <c r="S119" s="493"/>
      <c r="T119" s="493"/>
      <c r="U119" s="493"/>
      <c r="V119" s="493"/>
      <c r="W119" s="493"/>
      <c r="X119" s="493"/>
      <c r="Y119" s="493"/>
      <c r="Z119" s="493"/>
      <c r="AA119" s="493"/>
      <c r="AB119" s="493"/>
      <c r="AC119" s="493"/>
      <c r="AD119" s="493"/>
      <c r="AE119" s="493"/>
      <c r="AF119" s="493"/>
      <c r="AG119" s="493"/>
      <c r="AH119" s="3"/>
    </row>
    <row r="120" spans="1:34" s="4" customFormat="1" ht="15" outlineLevel="1">
      <c r="A120" s="583">
        <f t="shared" si="40"/>
        <v>1</v>
      </c>
      <c r="B120" s="130" t="str">
        <f>IF(H120=0,"Please include " &amp; F120,"")</f>
        <v>Please include Ordinary Equity</v>
      </c>
      <c r="F120" s="134" t="s">
        <v>173</v>
      </c>
      <c r="G120" s="140" t="s">
        <v>120</v>
      </c>
      <c r="H120" s="584" cm="1">
        <f t="array" ref="H120">SUMPRODUCT((($I$7:$AG$7)=1)*I120:AG120)+SUMPRODUCT((($I$9:$AG$9)=1)*I120:AG120)-SUMPRODUCT((($I$8:$AG$8)=1)*I120:AG120)</f>
        <v>0</v>
      </c>
      <c r="I120" s="463"/>
      <c r="J120" s="463"/>
      <c r="K120" s="463"/>
      <c r="L120" s="493"/>
      <c r="M120" s="493"/>
      <c r="N120" s="493"/>
      <c r="O120" s="493"/>
      <c r="P120" s="493"/>
      <c r="Q120" s="493"/>
      <c r="R120" s="493"/>
      <c r="S120" s="493"/>
      <c r="T120" s="493"/>
      <c r="U120" s="493"/>
      <c r="V120" s="493"/>
      <c r="W120" s="493"/>
      <c r="X120" s="493"/>
      <c r="Y120" s="493"/>
      <c r="Z120" s="493"/>
      <c r="AA120" s="493"/>
      <c r="AB120" s="493"/>
      <c r="AC120" s="493"/>
      <c r="AD120" s="493"/>
      <c r="AE120" s="493"/>
      <c r="AF120" s="493"/>
      <c r="AG120" s="493"/>
      <c r="AH120" s="3"/>
    </row>
    <row r="121" spans="1:34" s="4" customFormat="1" ht="15" outlineLevel="1">
      <c r="F121" s="134" t="s">
        <v>174</v>
      </c>
      <c r="G121" s="140" t="s">
        <v>120</v>
      </c>
      <c r="H121" s="584" cm="1">
        <f t="array" ref="H121">SUMPRODUCT((($I$7:$AG$7)=1)*I121:AG121)+SUMPRODUCT((($I$9:$AG$9)=1)*I121:AG121)-SUMPRODUCT((($I$8:$AG$8)=1)*I121:AG121)</f>
        <v>0</v>
      </c>
      <c r="I121" s="463"/>
      <c r="J121" s="463"/>
      <c r="K121" s="463"/>
      <c r="L121" s="493"/>
      <c r="M121" s="493"/>
      <c r="N121" s="493"/>
      <c r="O121" s="493"/>
      <c r="P121" s="493"/>
      <c r="Q121" s="493"/>
      <c r="R121" s="493"/>
      <c r="S121" s="493"/>
      <c r="T121" s="493"/>
      <c r="U121" s="493"/>
      <c r="V121" s="493"/>
      <c r="W121" s="493"/>
      <c r="X121" s="493"/>
      <c r="Y121" s="493"/>
      <c r="Z121" s="493"/>
      <c r="AA121" s="493"/>
      <c r="AB121" s="493"/>
      <c r="AC121" s="493"/>
      <c r="AD121" s="493"/>
      <c r="AE121" s="493"/>
      <c r="AF121" s="493"/>
      <c r="AG121" s="493"/>
      <c r="AH121" s="3"/>
    </row>
    <row r="122" spans="1:34" s="4" customFormat="1" ht="15" outlineLevel="1">
      <c r="F122" s="134" t="s">
        <v>175</v>
      </c>
      <c r="G122" s="140" t="s">
        <v>120</v>
      </c>
      <c r="H122" s="584" cm="1">
        <f t="array" ref="H122">SUMPRODUCT((($I$7:$AG$7)=1)*I122:AG122)+SUMPRODUCT((($I$9:$AG$9)=1)*I122:AG122)-SUMPRODUCT((($I$8:$AG$8)=1)*I122:AG122)</f>
        <v>0</v>
      </c>
      <c r="I122" s="463"/>
      <c r="J122" s="463"/>
      <c r="K122" s="463"/>
      <c r="L122" s="463"/>
      <c r="M122" s="463"/>
      <c r="N122" s="463"/>
      <c r="O122" s="463"/>
      <c r="P122" s="463"/>
      <c r="Q122" s="463"/>
      <c r="R122" s="463"/>
      <c r="S122" s="463"/>
      <c r="T122" s="463"/>
      <c r="U122" s="463"/>
      <c r="V122" s="463"/>
      <c r="W122" s="463"/>
      <c r="X122" s="463"/>
      <c r="Y122" s="463"/>
      <c r="Z122" s="463"/>
      <c r="AA122" s="463"/>
      <c r="AB122" s="463"/>
      <c r="AC122" s="463"/>
      <c r="AD122" s="463"/>
      <c r="AE122" s="463"/>
      <c r="AF122" s="463"/>
      <c r="AG122" s="463"/>
      <c r="AH122" s="3"/>
    </row>
    <row r="123" spans="1:34" s="4" customFormat="1" ht="15" outlineLevel="1">
      <c r="F123" s="134" t="s">
        <v>136</v>
      </c>
      <c r="G123" s="140" t="s">
        <v>120</v>
      </c>
      <c r="H123" s="584" cm="1">
        <f t="array" ref="H123">SUMPRODUCT((($I$7:$AG$7)=1)*I123:AG123)+SUMPRODUCT((($I$9:$AG$9)=1)*I123:AG123)-SUMPRODUCT((($I$8:$AG$8)=1)*I123:AG123)</f>
        <v>0</v>
      </c>
      <c r="I123" s="463"/>
      <c r="J123" s="463"/>
      <c r="K123" s="493"/>
      <c r="L123" s="493"/>
      <c r="M123" s="493"/>
      <c r="N123" s="493"/>
      <c r="O123" s="493"/>
      <c r="P123" s="493"/>
      <c r="Q123" s="493"/>
      <c r="R123" s="493"/>
      <c r="S123" s="493"/>
      <c r="T123" s="493"/>
      <c r="U123" s="493"/>
      <c r="V123" s="493"/>
      <c r="W123" s="493"/>
      <c r="X123" s="493"/>
      <c r="Y123" s="493"/>
      <c r="Z123" s="493"/>
      <c r="AA123" s="493"/>
      <c r="AB123" s="493"/>
      <c r="AC123" s="493"/>
      <c r="AD123" s="493"/>
      <c r="AE123" s="493"/>
      <c r="AF123" s="493"/>
      <c r="AG123" s="493"/>
      <c r="AH123" s="3"/>
    </row>
    <row r="124" spans="1:34" s="4" customFormat="1" ht="15" outlineLevel="1">
      <c r="F124" s="134" t="s">
        <v>114</v>
      </c>
      <c r="G124" s="140" t="s">
        <v>120</v>
      </c>
      <c r="H124" s="584" cm="1">
        <f t="array" ref="H124">SUMPRODUCT((($I$7:$AG$7)=1)*I124:AG124)+SUMPRODUCT((($I$9:$AG$9)=1)*I124:AG124)-SUMPRODUCT((($I$8:$AG$8)=1)*I124:AG124)</f>
        <v>0</v>
      </c>
      <c r="I124" s="556">
        <f t="shared" ref="I124:AG124" si="41">IF(OR(I7=1,I9=1),SUM(I116:I123),0)</f>
        <v>0</v>
      </c>
      <c r="J124" s="556">
        <f t="shared" si="41"/>
        <v>0</v>
      </c>
      <c r="K124" s="556">
        <f t="shared" si="41"/>
        <v>0</v>
      </c>
      <c r="L124" s="556">
        <f t="shared" si="41"/>
        <v>0</v>
      </c>
      <c r="M124" s="556">
        <f t="shared" si="41"/>
        <v>0</v>
      </c>
      <c r="N124" s="556">
        <f t="shared" si="41"/>
        <v>0</v>
      </c>
      <c r="O124" s="556">
        <f t="shared" si="41"/>
        <v>0</v>
      </c>
      <c r="P124" s="556">
        <f t="shared" si="41"/>
        <v>0</v>
      </c>
      <c r="Q124" s="556">
        <f t="shared" si="41"/>
        <v>0</v>
      </c>
      <c r="R124" s="556">
        <f t="shared" si="41"/>
        <v>0</v>
      </c>
      <c r="S124" s="556">
        <f t="shared" si="41"/>
        <v>0</v>
      </c>
      <c r="T124" s="556">
        <f t="shared" si="41"/>
        <v>0</v>
      </c>
      <c r="U124" s="556">
        <f t="shared" si="41"/>
        <v>0</v>
      </c>
      <c r="V124" s="556">
        <f t="shared" si="41"/>
        <v>0</v>
      </c>
      <c r="W124" s="556">
        <f t="shared" si="41"/>
        <v>0</v>
      </c>
      <c r="X124" s="556">
        <f t="shared" si="41"/>
        <v>0</v>
      </c>
      <c r="Y124" s="556">
        <f t="shared" si="41"/>
        <v>0</v>
      </c>
      <c r="Z124" s="556">
        <f t="shared" si="41"/>
        <v>0</v>
      </c>
      <c r="AA124" s="556">
        <f t="shared" si="41"/>
        <v>0</v>
      </c>
      <c r="AB124" s="556">
        <f t="shared" si="41"/>
        <v>0</v>
      </c>
      <c r="AC124" s="556">
        <f t="shared" si="41"/>
        <v>0</v>
      </c>
      <c r="AD124" s="556">
        <f t="shared" si="41"/>
        <v>0</v>
      </c>
      <c r="AE124" s="556">
        <f t="shared" si="41"/>
        <v>0</v>
      </c>
      <c r="AF124" s="556">
        <f t="shared" si="41"/>
        <v>0</v>
      </c>
      <c r="AG124" s="556">
        <f t="shared" si="41"/>
        <v>0</v>
      </c>
      <c r="AH124" s="3"/>
    </row>
    <row r="125" spans="1:34" s="4" customFormat="1" ht="15" outlineLevel="1">
      <c r="F125" s="134"/>
      <c r="G125" s="140"/>
      <c r="H125" s="18"/>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3"/>
    </row>
    <row r="126" spans="1:34" s="4" customFormat="1" ht="15" outlineLevel="1">
      <c r="B126" s="182" t="s">
        <v>68</v>
      </c>
      <c r="F126" s="143" t="s">
        <v>176</v>
      </c>
      <c r="G126" s="140"/>
      <c r="H126" s="18"/>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3"/>
    </row>
    <row r="127" spans="1:34" s="4" customFormat="1" ht="15" outlineLevel="1">
      <c r="F127" s="134" t="s">
        <v>177</v>
      </c>
      <c r="G127" s="140" t="s">
        <v>120</v>
      </c>
      <c r="H127" s="584">
        <f t="shared" ref="H127:H135" si="42">SUMIF($I$9:$AG$9,1,I127:AG127)</f>
        <v>0</v>
      </c>
      <c r="I127" s="493"/>
      <c r="J127" s="493"/>
      <c r="K127" s="493"/>
      <c r="L127" s="493"/>
      <c r="M127" s="493"/>
      <c r="N127" s="493"/>
      <c r="O127" s="493"/>
      <c r="P127" s="493"/>
      <c r="Q127" s="493"/>
      <c r="R127" s="493"/>
      <c r="S127" s="493"/>
      <c r="T127" s="493"/>
      <c r="U127" s="493"/>
      <c r="V127" s="493"/>
      <c r="W127" s="493"/>
      <c r="X127" s="493"/>
      <c r="Y127" s="493"/>
      <c r="Z127" s="493"/>
      <c r="AA127" s="493"/>
      <c r="AB127" s="493"/>
      <c r="AC127" s="493"/>
      <c r="AD127" s="493"/>
      <c r="AE127" s="493"/>
      <c r="AF127" s="493"/>
      <c r="AG127" s="493"/>
      <c r="AH127" s="3"/>
    </row>
    <row r="128" spans="1:34" s="4" customFormat="1" ht="15" outlineLevel="1">
      <c r="A128" s="583">
        <f t="shared" ref="A128" si="43">IF(B128="",0,1)</f>
        <v>0</v>
      </c>
      <c r="B128" s="130" t="str">
        <f>IF(-H128&lt;H81,"Input invalid","")</f>
        <v/>
      </c>
      <c r="F128" s="134" t="s">
        <v>178</v>
      </c>
      <c r="G128" s="140" t="s">
        <v>120</v>
      </c>
      <c r="H128" s="584">
        <f t="shared" si="42"/>
        <v>0</v>
      </c>
      <c r="I128" s="493"/>
      <c r="J128" s="493"/>
      <c r="K128" s="493"/>
      <c r="L128" s="493"/>
      <c r="M128" s="493"/>
      <c r="N128" s="493"/>
      <c r="O128" s="493"/>
      <c r="P128" s="493"/>
      <c r="Q128" s="493"/>
      <c r="R128" s="493"/>
      <c r="S128" s="493"/>
      <c r="T128" s="493"/>
      <c r="U128" s="493"/>
      <c r="V128" s="493"/>
      <c r="W128" s="493"/>
      <c r="X128" s="493"/>
      <c r="Y128" s="493"/>
      <c r="Z128" s="493"/>
      <c r="AA128" s="493"/>
      <c r="AB128" s="493"/>
      <c r="AC128" s="493"/>
      <c r="AD128" s="493"/>
      <c r="AE128" s="493"/>
      <c r="AF128" s="493"/>
      <c r="AG128" s="493"/>
      <c r="AH128" s="3"/>
    </row>
    <row r="129" spans="6:34" s="4" customFormat="1" ht="15" outlineLevel="1">
      <c r="F129" s="134" t="s">
        <v>114</v>
      </c>
      <c r="G129" s="140" t="s">
        <v>120</v>
      </c>
      <c r="H129" s="584">
        <f t="shared" si="42"/>
        <v>0</v>
      </c>
      <c r="I129" s="556">
        <f t="shared" ref="I129:AG129" si="44">IF(I$9=1,SUM(I127:I128),0)</f>
        <v>0</v>
      </c>
      <c r="J129" s="556">
        <f t="shared" si="44"/>
        <v>0</v>
      </c>
      <c r="K129" s="556">
        <f t="shared" si="44"/>
        <v>0</v>
      </c>
      <c r="L129" s="556">
        <f t="shared" si="44"/>
        <v>0</v>
      </c>
      <c r="M129" s="556">
        <f t="shared" si="44"/>
        <v>0</v>
      </c>
      <c r="N129" s="556">
        <f t="shared" si="44"/>
        <v>0</v>
      </c>
      <c r="O129" s="556">
        <f t="shared" si="44"/>
        <v>0</v>
      </c>
      <c r="P129" s="556">
        <f t="shared" si="44"/>
        <v>0</v>
      </c>
      <c r="Q129" s="556">
        <f t="shared" si="44"/>
        <v>0</v>
      </c>
      <c r="R129" s="556">
        <f t="shared" si="44"/>
        <v>0</v>
      </c>
      <c r="S129" s="556">
        <f t="shared" si="44"/>
        <v>0</v>
      </c>
      <c r="T129" s="556">
        <f t="shared" si="44"/>
        <v>0</v>
      </c>
      <c r="U129" s="556">
        <f t="shared" si="44"/>
        <v>0</v>
      </c>
      <c r="V129" s="556">
        <f t="shared" si="44"/>
        <v>0</v>
      </c>
      <c r="W129" s="556">
        <f t="shared" si="44"/>
        <v>0</v>
      </c>
      <c r="X129" s="556">
        <f t="shared" si="44"/>
        <v>0</v>
      </c>
      <c r="Y129" s="556">
        <f t="shared" si="44"/>
        <v>0</v>
      </c>
      <c r="Z129" s="556">
        <f t="shared" si="44"/>
        <v>0</v>
      </c>
      <c r="AA129" s="556">
        <f t="shared" si="44"/>
        <v>0</v>
      </c>
      <c r="AB129" s="556">
        <f t="shared" si="44"/>
        <v>0</v>
      </c>
      <c r="AC129" s="556">
        <f t="shared" si="44"/>
        <v>0</v>
      </c>
      <c r="AD129" s="556">
        <f t="shared" si="44"/>
        <v>0</v>
      </c>
      <c r="AE129" s="556">
        <f t="shared" si="44"/>
        <v>0</v>
      </c>
      <c r="AF129" s="556">
        <f t="shared" si="44"/>
        <v>0</v>
      </c>
      <c r="AG129" s="556">
        <f t="shared" si="44"/>
        <v>0</v>
      </c>
      <c r="AH129" s="3"/>
    </row>
    <row r="130" spans="6:34" s="4" customFormat="1" ht="15" outlineLevel="1">
      <c r="F130" s="134"/>
      <c r="G130" s="140"/>
      <c r="H130" s="18"/>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3"/>
    </row>
    <row r="131" spans="6:34" s="4" customFormat="1" ht="15" outlineLevel="1">
      <c r="F131" s="143" t="s">
        <v>179</v>
      </c>
      <c r="G131" s="140" t="s">
        <v>120</v>
      </c>
      <c r="H131" s="584">
        <f t="shared" si="42"/>
        <v>0</v>
      </c>
      <c r="I131" s="627">
        <f t="shared" ref="I131:AG131" si="45">SUM(I82,I113,I124,I129,)</f>
        <v>0</v>
      </c>
      <c r="J131" s="627">
        <f t="shared" si="45"/>
        <v>0</v>
      </c>
      <c r="K131" s="627">
        <f t="shared" si="45"/>
        <v>0</v>
      </c>
      <c r="L131" s="627">
        <f t="shared" si="45"/>
        <v>0</v>
      </c>
      <c r="M131" s="627">
        <f t="shared" si="45"/>
        <v>0</v>
      </c>
      <c r="N131" s="627">
        <f t="shared" si="45"/>
        <v>0</v>
      </c>
      <c r="O131" s="627">
        <f t="shared" si="45"/>
        <v>0</v>
      </c>
      <c r="P131" s="627">
        <f t="shared" si="45"/>
        <v>0</v>
      </c>
      <c r="Q131" s="627">
        <f t="shared" si="45"/>
        <v>0</v>
      </c>
      <c r="R131" s="627">
        <f t="shared" si="45"/>
        <v>0</v>
      </c>
      <c r="S131" s="627">
        <f t="shared" si="45"/>
        <v>0</v>
      </c>
      <c r="T131" s="627">
        <f t="shared" si="45"/>
        <v>0</v>
      </c>
      <c r="U131" s="627">
        <f t="shared" si="45"/>
        <v>0</v>
      </c>
      <c r="V131" s="627">
        <f t="shared" si="45"/>
        <v>0</v>
      </c>
      <c r="W131" s="627">
        <f t="shared" si="45"/>
        <v>0</v>
      </c>
      <c r="X131" s="627">
        <f t="shared" si="45"/>
        <v>0</v>
      </c>
      <c r="Y131" s="627">
        <f t="shared" si="45"/>
        <v>0</v>
      </c>
      <c r="Z131" s="627">
        <f t="shared" si="45"/>
        <v>0</v>
      </c>
      <c r="AA131" s="627">
        <f t="shared" si="45"/>
        <v>0</v>
      </c>
      <c r="AB131" s="627">
        <f t="shared" si="45"/>
        <v>0</v>
      </c>
      <c r="AC131" s="627">
        <f t="shared" si="45"/>
        <v>0</v>
      </c>
      <c r="AD131" s="627">
        <f t="shared" si="45"/>
        <v>0</v>
      </c>
      <c r="AE131" s="627">
        <f t="shared" si="45"/>
        <v>0</v>
      </c>
      <c r="AF131" s="627">
        <f t="shared" si="45"/>
        <v>0</v>
      </c>
      <c r="AG131" s="627">
        <f t="shared" si="45"/>
        <v>0</v>
      </c>
      <c r="AH131" s="3"/>
    </row>
    <row r="132" spans="6:34" s="4" customFormat="1" ht="15" outlineLevel="1">
      <c r="F132" s="134"/>
      <c r="G132" s="140"/>
      <c r="H132" s="18"/>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3"/>
    </row>
    <row r="133" spans="6:34" s="4" customFormat="1" ht="15" outlineLevel="1">
      <c r="F133" s="134" t="s">
        <v>180</v>
      </c>
      <c r="G133" s="140" t="s">
        <v>120</v>
      </c>
      <c r="H133" s="584">
        <f t="shared" si="42"/>
        <v>0</v>
      </c>
      <c r="I133" s="463"/>
      <c r="J133" s="463"/>
      <c r="K133" s="463"/>
      <c r="L133" s="463"/>
      <c r="M133" s="463"/>
      <c r="N133" s="463"/>
      <c r="O133" s="463"/>
      <c r="P133" s="463"/>
      <c r="Q133" s="463"/>
      <c r="R133" s="463"/>
      <c r="S133" s="463"/>
      <c r="T133" s="463"/>
      <c r="U133" s="463"/>
      <c r="V133" s="463"/>
      <c r="W133" s="463"/>
      <c r="X133" s="463"/>
      <c r="Y133" s="463"/>
      <c r="Z133" s="463"/>
      <c r="AA133" s="463"/>
      <c r="AB133" s="463"/>
      <c r="AC133" s="463"/>
      <c r="AD133" s="463"/>
      <c r="AE133" s="463"/>
      <c r="AF133" s="463"/>
      <c r="AG133" s="463"/>
      <c r="AH133" s="3"/>
    </row>
    <row r="134" spans="6:34" s="4" customFormat="1" ht="15" outlineLevel="1">
      <c r="F134" s="134"/>
      <c r="G134" s="140"/>
      <c r="H134" s="18"/>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3"/>
    </row>
    <row r="135" spans="6:34" s="4" customFormat="1" ht="15" outlineLevel="1">
      <c r="F135" s="134" t="s">
        <v>181</v>
      </c>
      <c r="G135" s="140" t="s">
        <v>120</v>
      </c>
      <c r="H135" s="584">
        <f t="shared" si="42"/>
        <v>0</v>
      </c>
      <c r="I135" s="27">
        <f>SUM(I131,I133)</f>
        <v>0</v>
      </c>
      <c r="J135" s="27">
        <f t="shared" ref="J135:AG135" si="46">SUM(J131,J133)</f>
        <v>0</v>
      </c>
      <c r="K135" s="27">
        <f t="shared" si="46"/>
        <v>0</v>
      </c>
      <c r="L135" s="27">
        <f t="shared" si="46"/>
        <v>0</v>
      </c>
      <c r="M135" s="27">
        <f t="shared" si="46"/>
        <v>0</v>
      </c>
      <c r="N135" s="27">
        <f t="shared" si="46"/>
        <v>0</v>
      </c>
      <c r="O135" s="27">
        <f t="shared" si="46"/>
        <v>0</v>
      </c>
      <c r="P135" s="27">
        <f t="shared" si="46"/>
        <v>0</v>
      </c>
      <c r="Q135" s="27">
        <f t="shared" si="46"/>
        <v>0</v>
      </c>
      <c r="R135" s="27">
        <f t="shared" si="46"/>
        <v>0</v>
      </c>
      <c r="S135" s="27">
        <f t="shared" si="46"/>
        <v>0</v>
      </c>
      <c r="T135" s="27">
        <f t="shared" si="46"/>
        <v>0</v>
      </c>
      <c r="U135" s="27">
        <f t="shared" si="46"/>
        <v>0</v>
      </c>
      <c r="V135" s="27">
        <f t="shared" si="46"/>
        <v>0</v>
      </c>
      <c r="W135" s="27">
        <f t="shared" si="46"/>
        <v>0</v>
      </c>
      <c r="X135" s="27">
        <f t="shared" si="46"/>
        <v>0</v>
      </c>
      <c r="Y135" s="27">
        <f t="shared" si="46"/>
        <v>0</v>
      </c>
      <c r="Z135" s="27">
        <f t="shared" si="46"/>
        <v>0</v>
      </c>
      <c r="AA135" s="27">
        <f t="shared" si="46"/>
        <v>0</v>
      </c>
      <c r="AB135" s="27">
        <f t="shared" si="46"/>
        <v>0</v>
      </c>
      <c r="AC135" s="27">
        <f t="shared" si="46"/>
        <v>0</v>
      </c>
      <c r="AD135" s="27">
        <f t="shared" si="46"/>
        <v>0</v>
      </c>
      <c r="AE135" s="27">
        <f t="shared" si="46"/>
        <v>0</v>
      </c>
      <c r="AF135" s="27">
        <f t="shared" si="46"/>
        <v>0</v>
      </c>
      <c r="AG135" s="27">
        <f t="shared" si="46"/>
        <v>0</v>
      </c>
      <c r="AH135" s="3"/>
    </row>
    <row r="136" spans="6:34" s="4" customFormat="1" ht="15" outlineLevel="1">
      <c r="F136" s="134"/>
      <c r="G136" s="140"/>
      <c r="H136" s="18"/>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3"/>
    </row>
    <row r="137" spans="6:34" s="4" customFormat="1" ht="15" outlineLevel="1">
      <c r="F137" s="143" t="s">
        <v>182</v>
      </c>
      <c r="G137" s="140"/>
      <c r="H137" s="18"/>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3"/>
    </row>
    <row r="138" spans="6:34" s="4" customFormat="1" ht="15" outlineLevel="1">
      <c r="F138" s="134" t="s">
        <v>183</v>
      </c>
      <c r="G138" s="140" t="s">
        <v>120</v>
      </c>
      <c r="H138" s="584">
        <f t="shared" ref="H138:H140" si="47">SUMIF($I$9:$AG$9,1,I138:AG138)</f>
        <v>0</v>
      </c>
      <c r="I138" s="493"/>
      <c r="J138" s="493"/>
      <c r="K138" s="493"/>
      <c r="L138" s="493"/>
      <c r="M138" s="493"/>
      <c r="N138" s="493"/>
      <c r="O138" s="493"/>
      <c r="P138" s="493"/>
      <c r="Q138" s="493"/>
      <c r="R138" s="493"/>
      <c r="S138" s="493"/>
      <c r="T138" s="493"/>
      <c r="U138" s="493"/>
      <c r="V138" s="493"/>
      <c r="W138" s="493"/>
      <c r="X138" s="493"/>
      <c r="Y138" s="493"/>
      <c r="Z138" s="493"/>
      <c r="AA138" s="493"/>
      <c r="AB138" s="493"/>
      <c r="AC138" s="493"/>
      <c r="AD138" s="493"/>
      <c r="AE138" s="493"/>
      <c r="AF138" s="493"/>
      <c r="AG138" s="493"/>
      <c r="AH138" s="3"/>
    </row>
    <row r="139" spans="6:34" s="4" customFormat="1" ht="15" outlineLevel="1">
      <c r="F139" s="134" t="s">
        <v>184</v>
      </c>
      <c r="G139" s="140" t="s">
        <v>120</v>
      </c>
      <c r="H139" s="584">
        <f t="shared" si="47"/>
        <v>0</v>
      </c>
      <c r="I139" s="493"/>
      <c r="J139" s="493"/>
      <c r="K139" s="493"/>
      <c r="L139" s="493"/>
      <c r="M139" s="493"/>
      <c r="N139" s="493"/>
      <c r="O139" s="493"/>
      <c r="P139" s="493"/>
      <c r="Q139" s="493"/>
      <c r="R139" s="493"/>
      <c r="S139" s="493"/>
      <c r="T139" s="493"/>
      <c r="U139" s="493"/>
      <c r="V139" s="493"/>
      <c r="W139" s="493"/>
      <c r="X139" s="493"/>
      <c r="Y139" s="493"/>
      <c r="Z139" s="493"/>
      <c r="AA139" s="493"/>
      <c r="AB139" s="493"/>
      <c r="AC139" s="493"/>
      <c r="AD139" s="493"/>
      <c r="AE139" s="493"/>
      <c r="AF139" s="493"/>
      <c r="AG139" s="493"/>
      <c r="AH139" s="3"/>
    </row>
    <row r="140" spans="6:34" s="4" customFormat="1" ht="15" outlineLevel="1">
      <c r="F140" s="134" t="s">
        <v>114</v>
      </c>
      <c r="G140" s="140" t="s">
        <v>120</v>
      </c>
      <c r="H140" s="584">
        <f t="shared" si="47"/>
        <v>0</v>
      </c>
      <c r="I140" s="556">
        <f t="shared" ref="I140" si="48">IF(I$9=1,SUM(I138:I139),0)</f>
        <v>0</v>
      </c>
      <c r="J140" s="556">
        <f t="shared" ref="J140" si="49">IF(J$9=1,SUM(J138:J139),0)</f>
        <v>0</v>
      </c>
      <c r="K140" s="556">
        <f t="shared" ref="K140" si="50">IF(K$9=1,SUM(K138:K139),0)</f>
        <v>0</v>
      </c>
      <c r="L140" s="556">
        <f t="shared" ref="L140" si="51">IF(L$9=1,SUM(L138:L139),0)</f>
        <v>0</v>
      </c>
      <c r="M140" s="556">
        <f t="shared" ref="M140" si="52">IF(M$9=1,SUM(M138:M139),0)</f>
        <v>0</v>
      </c>
      <c r="N140" s="556">
        <f t="shared" ref="N140" si="53">IF(N$9=1,SUM(N138:N139),0)</f>
        <v>0</v>
      </c>
      <c r="O140" s="556">
        <f t="shared" ref="O140" si="54">IF(O$9=1,SUM(O138:O139),0)</f>
        <v>0</v>
      </c>
      <c r="P140" s="556">
        <f t="shared" ref="P140" si="55">IF(P$9=1,SUM(P138:P139),0)</f>
        <v>0</v>
      </c>
      <c r="Q140" s="556">
        <f t="shared" ref="Q140" si="56">IF(Q$9=1,SUM(Q138:Q139),0)</f>
        <v>0</v>
      </c>
      <c r="R140" s="556">
        <f t="shared" ref="R140" si="57">IF(R$9=1,SUM(R138:R139),0)</f>
        <v>0</v>
      </c>
      <c r="S140" s="556">
        <f t="shared" ref="S140" si="58">IF(S$9=1,SUM(S138:S139),0)</f>
        <v>0</v>
      </c>
      <c r="T140" s="556">
        <f t="shared" ref="T140" si="59">IF(T$9=1,SUM(T138:T139),0)</f>
        <v>0</v>
      </c>
      <c r="U140" s="556">
        <f t="shared" ref="U140" si="60">IF(U$9=1,SUM(U138:U139),0)</f>
        <v>0</v>
      </c>
      <c r="V140" s="556">
        <f t="shared" ref="V140" si="61">IF(V$9=1,SUM(V138:V139),0)</f>
        <v>0</v>
      </c>
      <c r="W140" s="556">
        <f t="shared" ref="W140" si="62">IF(W$9=1,SUM(W138:W139),0)</f>
        <v>0</v>
      </c>
      <c r="X140" s="556">
        <f t="shared" ref="X140" si="63">IF(X$9=1,SUM(X138:X139),0)</f>
        <v>0</v>
      </c>
      <c r="Y140" s="556">
        <f t="shared" ref="Y140" si="64">IF(Y$9=1,SUM(Y138:Y139),0)</f>
        <v>0</v>
      </c>
      <c r="Z140" s="556">
        <f t="shared" ref="Z140" si="65">IF(Z$9=1,SUM(Z138:Z139),0)</f>
        <v>0</v>
      </c>
      <c r="AA140" s="556">
        <f t="shared" ref="AA140" si="66">IF(AA$9=1,SUM(AA138:AA139),0)</f>
        <v>0</v>
      </c>
      <c r="AB140" s="556">
        <f t="shared" ref="AB140" si="67">IF(AB$9=1,SUM(AB138:AB139),0)</f>
        <v>0</v>
      </c>
      <c r="AC140" s="556">
        <f t="shared" ref="AC140" si="68">IF(AC$9=1,SUM(AC138:AC139),0)</f>
        <v>0</v>
      </c>
      <c r="AD140" s="556">
        <f t="shared" ref="AD140" si="69">IF(AD$9=1,SUM(AD138:AD139),0)</f>
        <v>0</v>
      </c>
      <c r="AE140" s="556">
        <f t="shared" ref="AE140" si="70">IF(AE$9=1,SUM(AE138:AE139),0)</f>
        <v>0</v>
      </c>
      <c r="AF140" s="556">
        <f t="shared" ref="AF140" si="71">IF(AF$9=1,SUM(AF138:AF139),0)</f>
        <v>0</v>
      </c>
      <c r="AG140" s="556">
        <f t="shared" ref="AG140" si="72">IF(AG$9=1,SUM(AG138:AG139),0)</f>
        <v>0</v>
      </c>
      <c r="AH140" s="3"/>
    </row>
    <row r="141" spans="6:34" s="4" customFormat="1" ht="15" outlineLevel="1">
      <c r="F141" s="134"/>
      <c r="G141" s="140"/>
      <c r="H141" s="18"/>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3"/>
    </row>
    <row r="142" spans="6:34" s="4" customFormat="1" ht="15" outlineLevel="1">
      <c r="F142" s="134" t="s">
        <v>185</v>
      </c>
      <c r="G142" s="140" t="s">
        <v>120</v>
      </c>
      <c r="H142" s="584">
        <f t="shared" ref="H142" si="73">SUMIF($I$9:$AG$9,1,I142:AG142)</f>
        <v>0</v>
      </c>
      <c r="I142" s="493"/>
      <c r="J142" s="493"/>
      <c r="K142" s="493"/>
      <c r="L142" s="493"/>
      <c r="M142" s="493"/>
      <c r="N142" s="493"/>
      <c r="O142" s="493"/>
      <c r="P142" s="493"/>
      <c r="Q142" s="493"/>
      <c r="R142" s="493"/>
      <c r="S142" s="493"/>
      <c r="T142" s="493"/>
      <c r="U142" s="493"/>
      <c r="V142" s="493"/>
      <c r="W142" s="493"/>
      <c r="X142" s="493"/>
      <c r="Y142" s="493"/>
      <c r="Z142" s="493"/>
      <c r="AA142" s="493"/>
      <c r="AB142" s="493"/>
      <c r="AC142" s="493"/>
      <c r="AD142" s="493"/>
      <c r="AE142" s="493"/>
      <c r="AF142" s="493"/>
      <c r="AG142" s="493"/>
      <c r="AH142" s="3"/>
    </row>
    <row r="143" spans="6:34" s="4" customFormat="1" ht="15" outlineLevel="1">
      <c r="F143" s="134"/>
      <c r="G143" s="140"/>
      <c r="H143" s="18"/>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3"/>
    </row>
    <row r="144" spans="6:34" s="4" customFormat="1" ht="15" outlineLevel="1">
      <c r="F144" s="143" t="s">
        <v>186</v>
      </c>
      <c r="G144" s="140" t="s">
        <v>120</v>
      </c>
      <c r="H144" s="584">
        <f t="shared" ref="H144" si="74">SUMIF($I$9:$AG$9,1,I144:AG144)</f>
        <v>0</v>
      </c>
      <c r="I144" s="627">
        <f>SUM(,I142,I140,I135)</f>
        <v>0</v>
      </c>
      <c r="J144" s="627">
        <f t="shared" ref="J144:AG144" si="75">SUM(,J142,J140,J135)</f>
        <v>0</v>
      </c>
      <c r="K144" s="627">
        <f t="shared" si="75"/>
        <v>0</v>
      </c>
      <c r="L144" s="627">
        <f t="shared" si="75"/>
        <v>0</v>
      </c>
      <c r="M144" s="627">
        <f t="shared" si="75"/>
        <v>0</v>
      </c>
      <c r="N144" s="627">
        <f t="shared" si="75"/>
        <v>0</v>
      </c>
      <c r="O144" s="627">
        <f t="shared" si="75"/>
        <v>0</v>
      </c>
      <c r="P144" s="627">
        <f t="shared" si="75"/>
        <v>0</v>
      </c>
      <c r="Q144" s="627">
        <f t="shared" si="75"/>
        <v>0</v>
      </c>
      <c r="R144" s="627">
        <f t="shared" si="75"/>
        <v>0</v>
      </c>
      <c r="S144" s="627">
        <f t="shared" si="75"/>
        <v>0</v>
      </c>
      <c r="T144" s="627">
        <f t="shared" si="75"/>
        <v>0</v>
      </c>
      <c r="U144" s="627">
        <f t="shared" si="75"/>
        <v>0</v>
      </c>
      <c r="V144" s="627">
        <f t="shared" si="75"/>
        <v>0</v>
      </c>
      <c r="W144" s="627">
        <f t="shared" si="75"/>
        <v>0</v>
      </c>
      <c r="X144" s="627">
        <f t="shared" si="75"/>
        <v>0</v>
      </c>
      <c r="Y144" s="627">
        <f t="shared" si="75"/>
        <v>0</v>
      </c>
      <c r="Z144" s="627">
        <f t="shared" si="75"/>
        <v>0</v>
      </c>
      <c r="AA144" s="627">
        <f t="shared" si="75"/>
        <v>0</v>
      </c>
      <c r="AB144" s="627">
        <f t="shared" si="75"/>
        <v>0</v>
      </c>
      <c r="AC144" s="627">
        <f t="shared" si="75"/>
        <v>0</v>
      </c>
      <c r="AD144" s="627">
        <f t="shared" si="75"/>
        <v>0</v>
      </c>
      <c r="AE144" s="627">
        <f t="shared" si="75"/>
        <v>0</v>
      </c>
      <c r="AF144" s="627">
        <f t="shared" si="75"/>
        <v>0</v>
      </c>
      <c r="AG144" s="627">
        <f t="shared" si="75"/>
        <v>0</v>
      </c>
      <c r="AH144" s="3"/>
    </row>
    <row r="145" spans="1:34" s="4" customFormat="1" ht="15" outlineLevel="1">
      <c r="F145" s="134"/>
      <c r="G145" s="140"/>
      <c r="H145" s="18"/>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3"/>
    </row>
    <row r="146" spans="1:34" s="4" customFormat="1" ht="15" outlineLevel="1">
      <c r="B146" s="182" t="s">
        <v>68</v>
      </c>
      <c r="F146" s="143" t="s">
        <v>187</v>
      </c>
      <c r="G146" s="140"/>
      <c r="H146" s="18"/>
      <c r="I146" s="11"/>
      <c r="J146" s="16"/>
      <c r="K146" s="16"/>
      <c r="L146" s="16"/>
      <c r="M146" s="16"/>
      <c r="N146" s="16"/>
      <c r="O146" s="16"/>
      <c r="P146" s="16"/>
      <c r="Q146" s="16"/>
      <c r="R146" s="16"/>
      <c r="S146" s="16"/>
      <c r="T146" s="16"/>
      <c r="U146" s="16"/>
      <c r="V146" s="11"/>
      <c r="W146" s="11"/>
      <c r="X146" s="11"/>
      <c r="Y146" s="11"/>
      <c r="Z146" s="11"/>
      <c r="AA146" s="11"/>
      <c r="AB146" s="11"/>
      <c r="AC146" s="11"/>
      <c r="AD146" s="11"/>
      <c r="AE146" s="11"/>
      <c r="AF146" s="11"/>
      <c r="AG146" s="11"/>
      <c r="AH146" s="3"/>
    </row>
    <row r="147" spans="1:34" s="4" customFormat="1" ht="15" outlineLevel="1">
      <c r="F147" s="134" t="s">
        <v>188</v>
      </c>
      <c r="G147" s="140" t="s">
        <v>120</v>
      </c>
      <c r="H147" s="584">
        <f t="shared" ref="H147:H151" si="76">SUMIF($I$9:$AG$9,1,I147:AG147)</f>
        <v>0</v>
      </c>
      <c r="I147" s="463"/>
      <c r="J147" s="463"/>
      <c r="K147" s="463"/>
      <c r="L147" s="463"/>
      <c r="M147" s="463"/>
      <c r="N147" s="463"/>
      <c r="O147" s="463"/>
      <c r="P147" s="463"/>
      <c r="Q147" s="463"/>
      <c r="R147" s="463"/>
      <c r="S147" s="463"/>
      <c r="T147" s="463"/>
      <c r="U147" s="463"/>
      <c r="V147" s="463"/>
      <c r="W147" s="463"/>
      <c r="X147" s="463"/>
      <c r="Y147" s="463"/>
      <c r="Z147" s="463"/>
      <c r="AA147" s="463"/>
      <c r="AB147" s="463"/>
      <c r="AC147" s="463"/>
      <c r="AD147" s="463"/>
      <c r="AE147" s="463"/>
      <c r="AF147" s="463"/>
      <c r="AG147" s="463"/>
      <c r="AH147" s="3"/>
    </row>
    <row r="148" spans="1:34" s="4" customFormat="1" ht="15" outlineLevel="1">
      <c r="F148" s="134" t="s">
        <v>189</v>
      </c>
      <c r="G148" s="140" t="s">
        <v>120</v>
      </c>
      <c r="H148" s="584">
        <f t="shared" si="76"/>
        <v>0</v>
      </c>
      <c r="I148" s="463"/>
      <c r="J148" s="463"/>
      <c r="K148" s="463"/>
      <c r="L148" s="463"/>
      <c r="M148" s="463"/>
      <c r="N148" s="463"/>
      <c r="O148" s="463"/>
      <c r="P148" s="463"/>
      <c r="Q148" s="463"/>
      <c r="R148" s="463"/>
      <c r="S148" s="463"/>
      <c r="T148" s="463"/>
      <c r="U148" s="463"/>
      <c r="V148" s="463"/>
      <c r="W148" s="463"/>
      <c r="X148" s="463"/>
      <c r="Y148" s="463"/>
      <c r="Z148" s="463"/>
      <c r="AA148" s="463"/>
      <c r="AB148" s="463"/>
      <c r="AC148" s="463"/>
      <c r="AD148" s="463"/>
      <c r="AE148" s="463"/>
      <c r="AF148" s="463"/>
      <c r="AG148" s="463"/>
      <c r="AH148" s="3"/>
    </row>
    <row r="149" spans="1:34" s="4" customFormat="1" ht="15" outlineLevel="1">
      <c r="A149" s="583">
        <f t="shared" ref="A149:A150" si="77">IF(B149="",0,1)</f>
        <v>0</v>
      </c>
      <c r="B149" s="130" t="str">
        <f>IF(-H149&lt;H116,"Input invalid","")</f>
        <v/>
      </c>
      <c r="F149" s="134" t="s">
        <v>190</v>
      </c>
      <c r="G149" s="140" t="s">
        <v>120</v>
      </c>
      <c r="H149" s="584">
        <f t="shared" si="76"/>
        <v>0</v>
      </c>
      <c r="I149" s="463"/>
      <c r="J149" s="463"/>
      <c r="K149" s="463"/>
      <c r="L149" s="463"/>
      <c r="M149" s="463"/>
      <c r="N149" s="463"/>
      <c r="O149" s="463"/>
      <c r="P149" s="463"/>
      <c r="Q149" s="463"/>
      <c r="R149" s="463"/>
      <c r="S149" s="463"/>
      <c r="T149" s="463"/>
      <c r="U149" s="463"/>
      <c r="V149" s="463"/>
      <c r="W149" s="463"/>
      <c r="X149" s="463"/>
      <c r="Y149" s="463"/>
      <c r="Z149" s="463"/>
      <c r="AA149" s="463"/>
      <c r="AB149" s="463"/>
      <c r="AC149" s="463"/>
      <c r="AD149" s="463"/>
      <c r="AE149" s="463"/>
      <c r="AF149" s="463"/>
      <c r="AG149" s="463"/>
      <c r="AH149" s="3"/>
    </row>
    <row r="150" spans="1:34" s="4" customFormat="1" ht="15" outlineLevel="1">
      <c r="A150" s="583">
        <f t="shared" si="77"/>
        <v>0</v>
      </c>
      <c r="B150" s="130" t="str">
        <f>IF(-H150&lt;H117,"Input invalid","")</f>
        <v/>
      </c>
      <c r="F150" s="134" t="s">
        <v>191</v>
      </c>
      <c r="G150" s="140" t="s">
        <v>120</v>
      </c>
      <c r="H150" s="584">
        <f t="shared" si="76"/>
        <v>0</v>
      </c>
      <c r="I150" s="463"/>
      <c r="J150" s="463"/>
      <c r="K150" s="463"/>
      <c r="L150" s="463"/>
      <c r="M150" s="463"/>
      <c r="N150" s="463"/>
      <c r="O150" s="463"/>
      <c r="P150" s="463"/>
      <c r="Q150" s="463"/>
      <c r="R150" s="463"/>
      <c r="S150" s="463"/>
      <c r="T150" s="463"/>
      <c r="U150" s="463"/>
      <c r="V150" s="463"/>
      <c r="W150" s="463"/>
      <c r="X150" s="463"/>
      <c r="Y150" s="463"/>
      <c r="Z150" s="463"/>
      <c r="AA150" s="463"/>
      <c r="AB150" s="463"/>
      <c r="AC150" s="463"/>
      <c r="AD150" s="463"/>
      <c r="AE150" s="463"/>
      <c r="AF150" s="463"/>
      <c r="AG150" s="463"/>
      <c r="AH150" s="3"/>
    </row>
    <row r="151" spans="1:34" s="4" customFormat="1" ht="15" outlineLevel="1">
      <c r="F151" s="134" t="s">
        <v>114</v>
      </c>
      <c r="G151" s="140" t="s">
        <v>120</v>
      </c>
      <c r="H151" s="584">
        <f t="shared" si="76"/>
        <v>0</v>
      </c>
      <c r="I151" s="556">
        <f t="shared" ref="I151:AG151" si="78">IF(I$9=1,SUM(I147:I150),0)</f>
        <v>0</v>
      </c>
      <c r="J151" s="556">
        <f t="shared" si="78"/>
        <v>0</v>
      </c>
      <c r="K151" s="556">
        <f t="shared" si="78"/>
        <v>0</v>
      </c>
      <c r="L151" s="556">
        <f t="shared" si="78"/>
        <v>0</v>
      </c>
      <c r="M151" s="556">
        <f t="shared" si="78"/>
        <v>0</v>
      </c>
      <c r="N151" s="556">
        <f t="shared" si="78"/>
        <v>0</v>
      </c>
      <c r="O151" s="556">
        <f t="shared" si="78"/>
        <v>0</v>
      </c>
      <c r="P151" s="556">
        <f t="shared" si="78"/>
        <v>0</v>
      </c>
      <c r="Q151" s="556">
        <f t="shared" si="78"/>
        <v>0</v>
      </c>
      <c r="R151" s="556">
        <f t="shared" si="78"/>
        <v>0</v>
      </c>
      <c r="S151" s="556">
        <f t="shared" si="78"/>
        <v>0</v>
      </c>
      <c r="T151" s="556">
        <f t="shared" si="78"/>
        <v>0</v>
      </c>
      <c r="U151" s="556">
        <f t="shared" si="78"/>
        <v>0</v>
      </c>
      <c r="V151" s="556">
        <f t="shared" si="78"/>
        <v>0</v>
      </c>
      <c r="W151" s="556">
        <f t="shared" si="78"/>
        <v>0</v>
      </c>
      <c r="X151" s="556">
        <f t="shared" si="78"/>
        <v>0</v>
      </c>
      <c r="Y151" s="556">
        <f t="shared" si="78"/>
        <v>0</v>
      </c>
      <c r="Z151" s="556">
        <f t="shared" si="78"/>
        <v>0</v>
      </c>
      <c r="AA151" s="556">
        <f t="shared" si="78"/>
        <v>0</v>
      </c>
      <c r="AB151" s="556">
        <f t="shared" si="78"/>
        <v>0</v>
      </c>
      <c r="AC151" s="556">
        <f t="shared" si="78"/>
        <v>0</v>
      </c>
      <c r="AD151" s="556">
        <f t="shared" si="78"/>
        <v>0</v>
      </c>
      <c r="AE151" s="556">
        <f t="shared" si="78"/>
        <v>0</v>
      </c>
      <c r="AF151" s="556">
        <f t="shared" si="78"/>
        <v>0</v>
      </c>
      <c r="AG151" s="556">
        <f t="shared" si="78"/>
        <v>0</v>
      </c>
      <c r="AH151" s="3"/>
    </row>
    <row r="152" spans="1:34" s="4" customFormat="1" ht="15" outlineLevel="1">
      <c r="F152" s="134"/>
      <c r="G152" s="140"/>
      <c r="H152" s="18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3"/>
    </row>
    <row r="153" spans="1:34" s="4" customFormat="1" ht="15" outlineLevel="1">
      <c r="A153" s="583">
        <f t="shared" ref="A153:A154" si="79">IF(B153="",0,1)</f>
        <v>0</v>
      </c>
      <c r="B153" s="130" t="str">
        <f>_xlfn.IFNA(IF(H153&gt;YEAR($G$4+($H$6*365)),"Debt term longer than PPA",""),"Error")</f>
        <v/>
      </c>
      <c r="F153" s="134" t="s">
        <v>192</v>
      </c>
      <c r="G153" s="140" t="s">
        <v>193</v>
      </c>
      <c r="H153" s="584">
        <f>IF(H116=0,0,INDEX($I$5:$AG$5,MATCH(1,I153:AG153,0)))</f>
        <v>0</v>
      </c>
      <c r="I153" s="114">
        <f>IF(AND(I116=0,SUM(G147,G149)&lt;0,SUM(I147,I149)=0),1,0)</f>
        <v>0</v>
      </c>
      <c r="J153" s="114">
        <f t="shared" ref="J153:AG153" si="80">IF(AND(J116=0,SUM(I147,I149)&lt;0,SUM(J147,J149)=0),1,0)</f>
        <v>0</v>
      </c>
      <c r="K153" s="114">
        <f t="shared" si="80"/>
        <v>0</v>
      </c>
      <c r="L153" s="114">
        <f t="shared" si="80"/>
        <v>0</v>
      </c>
      <c r="M153" s="114">
        <f t="shared" si="80"/>
        <v>0</v>
      </c>
      <c r="N153" s="114">
        <f t="shared" si="80"/>
        <v>0</v>
      </c>
      <c r="O153" s="114">
        <f t="shared" si="80"/>
        <v>0</v>
      </c>
      <c r="P153" s="114">
        <f t="shared" si="80"/>
        <v>0</v>
      </c>
      <c r="Q153" s="114">
        <f t="shared" si="80"/>
        <v>0</v>
      </c>
      <c r="R153" s="114">
        <f t="shared" si="80"/>
        <v>0</v>
      </c>
      <c r="S153" s="114">
        <f t="shared" si="80"/>
        <v>0</v>
      </c>
      <c r="T153" s="114">
        <f t="shared" si="80"/>
        <v>0</v>
      </c>
      <c r="U153" s="114">
        <f t="shared" si="80"/>
        <v>0</v>
      </c>
      <c r="V153" s="114">
        <f t="shared" si="80"/>
        <v>0</v>
      </c>
      <c r="W153" s="114">
        <f t="shared" si="80"/>
        <v>0</v>
      </c>
      <c r="X153" s="114">
        <f t="shared" si="80"/>
        <v>0</v>
      </c>
      <c r="Y153" s="114">
        <f t="shared" si="80"/>
        <v>0</v>
      </c>
      <c r="Z153" s="114">
        <f t="shared" si="80"/>
        <v>0</v>
      </c>
      <c r="AA153" s="114">
        <f t="shared" si="80"/>
        <v>0</v>
      </c>
      <c r="AB153" s="114">
        <f t="shared" si="80"/>
        <v>0</v>
      </c>
      <c r="AC153" s="114">
        <f t="shared" si="80"/>
        <v>0</v>
      </c>
      <c r="AD153" s="114">
        <f t="shared" si="80"/>
        <v>0</v>
      </c>
      <c r="AE153" s="114">
        <f t="shared" si="80"/>
        <v>0</v>
      </c>
      <c r="AF153" s="114">
        <f t="shared" si="80"/>
        <v>0</v>
      </c>
      <c r="AG153" s="114">
        <f t="shared" si="80"/>
        <v>0</v>
      </c>
      <c r="AH153" s="3"/>
    </row>
    <row r="154" spans="1:34" s="4" customFormat="1" ht="15" outlineLevel="1">
      <c r="A154" s="583">
        <f t="shared" si="79"/>
        <v>0</v>
      </c>
      <c r="B154" s="130" t="str">
        <f>IF(H154&gt;YEAR($G$4+($H$6*365)),"Debt term longer than PPA","")</f>
        <v/>
      </c>
      <c r="F154" s="134" t="s">
        <v>194</v>
      </c>
      <c r="G154" s="140" t="s">
        <v>193</v>
      </c>
      <c r="H154" s="584">
        <f>IF(H117=0,0,INDEX($I$5:$AG$5,MATCH(1,I154:AG154,0)))</f>
        <v>0</v>
      </c>
      <c r="I154" s="114">
        <f>IF(AND(I117=0,SUM(G148,G150)&lt;0,SUM(I148,I150)=0),1,0)</f>
        <v>0</v>
      </c>
      <c r="J154" s="114">
        <f t="shared" ref="J154:AG154" si="81">IF(AND(J117=0,SUM(I148,I150)&lt;0,SUM(J148,J150)=0),1,0)</f>
        <v>0</v>
      </c>
      <c r="K154" s="114">
        <f t="shared" si="81"/>
        <v>0</v>
      </c>
      <c r="L154" s="114">
        <f t="shared" si="81"/>
        <v>0</v>
      </c>
      <c r="M154" s="114">
        <f t="shared" si="81"/>
        <v>0</v>
      </c>
      <c r="N154" s="114">
        <f t="shared" si="81"/>
        <v>0</v>
      </c>
      <c r="O154" s="114">
        <f t="shared" si="81"/>
        <v>0</v>
      </c>
      <c r="P154" s="114">
        <f t="shared" si="81"/>
        <v>0</v>
      </c>
      <c r="Q154" s="114">
        <f t="shared" si="81"/>
        <v>0</v>
      </c>
      <c r="R154" s="114">
        <f t="shared" si="81"/>
        <v>0</v>
      </c>
      <c r="S154" s="114">
        <f t="shared" si="81"/>
        <v>0</v>
      </c>
      <c r="T154" s="114">
        <f t="shared" si="81"/>
        <v>0</v>
      </c>
      <c r="U154" s="114">
        <f t="shared" si="81"/>
        <v>0</v>
      </c>
      <c r="V154" s="114">
        <f t="shared" si="81"/>
        <v>0</v>
      </c>
      <c r="W154" s="114">
        <f t="shared" si="81"/>
        <v>0</v>
      </c>
      <c r="X154" s="114">
        <f t="shared" si="81"/>
        <v>0</v>
      </c>
      <c r="Y154" s="114">
        <f t="shared" si="81"/>
        <v>0</v>
      </c>
      <c r="Z154" s="114">
        <f t="shared" si="81"/>
        <v>0</v>
      </c>
      <c r="AA154" s="114">
        <f t="shared" si="81"/>
        <v>0</v>
      </c>
      <c r="AB154" s="114">
        <f t="shared" si="81"/>
        <v>0</v>
      </c>
      <c r="AC154" s="114">
        <f t="shared" si="81"/>
        <v>0</v>
      </c>
      <c r="AD154" s="114">
        <f t="shared" si="81"/>
        <v>0</v>
      </c>
      <c r="AE154" s="114">
        <f t="shared" si="81"/>
        <v>0</v>
      </c>
      <c r="AF154" s="114">
        <f t="shared" si="81"/>
        <v>0</v>
      </c>
      <c r="AG154" s="114">
        <f t="shared" si="81"/>
        <v>0</v>
      </c>
      <c r="AH154" s="3"/>
    </row>
    <row r="155" spans="1:34" s="4" customFormat="1" ht="15" outlineLevel="1">
      <c r="F155" s="134"/>
      <c r="G155" s="134"/>
      <c r="H155" s="18"/>
      <c r="I155" s="11"/>
      <c r="J155" s="16"/>
      <c r="K155" s="16"/>
      <c r="L155" s="16"/>
      <c r="M155" s="16"/>
      <c r="N155" s="16"/>
      <c r="O155" s="16"/>
      <c r="P155" s="16"/>
      <c r="Q155" s="16"/>
      <c r="R155" s="16"/>
      <c r="S155" s="16"/>
      <c r="T155" s="16"/>
      <c r="U155" s="16"/>
      <c r="V155" s="11"/>
      <c r="W155" s="11"/>
      <c r="X155" s="11"/>
      <c r="Y155" s="11"/>
      <c r="Z155" s="11"/>
      <c r="AA155" s="11"/>
      <c r="AB155" s="11"/>
      <c r="AC155" s="11"/>
      <c r="AD155" s="11"/>
      <c r="AE155" s="11"/>
      <c r="AF155" s="11"/>
      <c r="AG155" s="11"/>
    </row>
    <row r="156" spans="1:34" s="4" customFormat="1" ht="15" outlineLevel="1">
      <c r="F156" s="134" t="s">
        <v>195</v>
      </c>
      <c r="G156" s="140" t="s">
        <v>120</v>
      </c>
      <c r="H156" s="584">
        <f t="shared" ref="H156" si="82">SUMIF($I$9:$AG$9,1,I156:AG156)</f>
        <v>0</v>
      </c>
      <c r="I156" s="627">
        <f>SUM(I144,I151)</f>
        <v>0</v>
      </c>
      <c r="J156" s="627">
        <f>SUM(J144,J151)</f>
        <v>0</v>
      </c>
      <c r="K156" s="627">
        <f t="shared" ref="K156:AG156" si="83">SUM(K144,K151)</f>
        <v>0</v>
      </c>
      <c r="L156" s="627">
        <f t="shared" si="83"/>
        <v>0</v>
      </c>
      <c r="M156" s="627">
        <f t="shared" si="83"/>
        <v>0</v>
      </c>
      <c r="N156" s="627">
        <f t="shared" si="83"/>
        <v>0</v>
      </c>
      <c r="O156" s="627">
        <f t="shared" si="83"/>
        <v>0</v>
      </c>
      <c r="P156" s="627">
        <f t="shared" si="83"/>
        <v>0</v>
      </c>
      <c r="Q156" s="627">
        <f t="shared" si="83"/>
        <v>0</v>
      </c>
      <c r="R156" s="627">
        <f t="shared" si="83"/>
        <v>0</v>
      </c>
      <c r="S156" s="627">
        <f t="shared" si="83"/>
        <v>0</v>
      </c>
      <c r="T156" s="627">
        <f t="shared" si="83"/>
        <v>0</v>
      </c>
      <c r="U156" s="627">
        <f t="shared" si="83"/>
        <v>0</v>
      </c>
      <c r="V156" s="627">
        <f t="shared" si="83"/>
        <v>0</v>
      </c>
      <c r="W156" s="627">
        <f t="shared" si="83"/>
        <v>0</v>
      </c>
      <c r="X156" s="627">
        <f t="shared" si="83"/>
        <v>0</v>
      </c>
      <c r="Y156" s="627">
        <f t="shared" si="83"/>
        <v>0</v>
      </c>
      <c r="Z156" s="627">
        <f t="shared" si="83"/>
        <v>0</v>
      </c>
      <c r="AA156" s="627">
        <f t="shared" si="83"/>
        <v>0</v>
      </c>
      <c r="AB156" s="627">
        <f t="shared" si="83"/>
        <v>0</v>
      </c>
      <c r="AC156" s="627">
        <f t="shared" si="83"/>
        <v>0</v>
      </c>
      <c r="AD156" s="627">
        <f t="shared" si="83"/>
        <v>0</v>
      </c>
      <c r="AE156" s="627">
        <f t="shared" si="83"/>
        <v>0</v>
      </c>
      <c r="AF156" s="627">
        <f t="shared" si="83"/>
        <v>0</v>
      </c>
      <c r="AG156" s="627">
        <f t="shared" si="83"/>
        <v>0</v>
      </c>
    </row>
    <row r="157" spans="1:34" s="4" customFormat="1" ht="15" outlineLevel="1">
      <c r="F157" s="134"/>
      <c r="G157" s="134"/>
      <c r="H157" s="18"/>
      <c r="I157" s="11"/>
      <c r="J157" s="16"/>
      <c r="K157" s="16"/>
      <c r="L157" s="16"/>
      <c r="M157" s="16"/>
      <c r="N157" s="16"/>
      <c r="O157" s="16"/>
      <c r="P157" s="16"/>
      <c r="Q157" s="16"/>
      <c r="R157" s="16"/>
      <c r="S157" s="16"/>
      <c r="T157" s="16"/>
      <c r="U157" s="16"/>
      <c r="V157" s="11"/>
      <c r="W157" s="11"/>
      <c r="X157" s="11"/>
      <c r="Y157" s="11"/>
      <c r="Z157" s="11"/>
      <c r="AA157" s="11"/>
      <c r="AB157" s="11"/>
      <c r="AC157" s="11"/>
      <c r="AD157" s="11"/>
      <c r="AE157" s="11"/>
      <c r="AF157" s="11"/>
      <c r="AG157" s="11"/>
    </row>
    <row r="158" spans="1:34" s="4" customFormat="1" ht="15" outlineLevel="1">
      <c r="F158" s="143" t="s">
        <v>196</v>
      </c>
      <c r="G158" s="140"/>
      <c r="H158" s="18"/>
      <c r="I158" s="11"/>
      <c r="J158" s="16"/>
      <c r="K158" s="16"/>
      <c r="L158" s="16"/>
      <c r="M158" s="16"/>
      <c r="N158" s="16"/>
      <c r="O158" s="16"/>
      <c r="P158" s="16"/>
      <c r="Q158" s="16"/>
      <c r="R158" s="16"/>
      <c r="S158" s="16"/>
      <c r="T158" s="16"/>
      <c r="U158" s="16"/>
      <c r="V158" s="11"/>
      <c r="W158" s="11"/>
      <c r="X158" s="11"/>
      <c r="Y158" s="11"/>
      <c r="Z158" s="11"/>
      <c r="AA158" s="11"/>
      <c r="AB158" s="11"/>
      <c r="AC158" s="11"/>
      <c r="AD158" s="11"/>
      <c r="AE158" s="11"/>
      <c r="AF158" s="11"/>
      <c r="AG158" s="11"/>
    </row>
    <row r="159" spans="1:34" s="4" customFormat="1" ht="15" outlineLevel="1">
      <c r="F159" s="134" t="s">
        <v>197</v>
      </c>
      <c r="G159" s="140" t="s">
        <v>120</v>
      </c>
      <c r="H159" s="584">
        <f t="shared" ref="H159:H162" si="84">SUMIF($I$9:$AG$9,1,I159:AG159)</f>
        <v>0</v>
      </c>
      <c r="I159" s="463"/>
      <c r="J159" s="463"/>
      <c r="K159" s="463"/>
      <c r="L159" s="463"/>
      <c r="M159" s="463"/>
      <c r="N159" s="463"/>
      <c r="O159" s="463"/>
      <c r="P159" s="463"/>
      <c r="Q159" s="463"/>
      <c r="R159" s="463"/>
      <c r="S159" s="463"/>
      <c r="T159" s="463"/>
      <c r="U159" s="463"/>
      <c r="V159" s="463"/>
      <c r="W159" s="463"/>
      <c r="X159" s="463"/>
      <c r="Y159" s="463"/>
      <c r="Z159" s="463"/>
      <c r="AA159" s="463"/>
      <c r="AB159" s="463"/>
      <c r="AC159" s="463"/>
      <c r="AD159" s="463"/>
      <c r="AE159" s="463"/>
      <c r="AF159" s="463"/>
      <c r="AG159" s="463"/>
    </row>
    <row r="160" spans="1:34" s="4" customFormat="1" ht="15" outlineLevel="1">
      <c r="F160" s="134" t="s">
        <v>198</v>
      </c>
      <c r="G160" s="140" t="s">
        <v>120</v>
      </c>
      <c r="H160" s="584">
        <f t="shared" si="84"/>
        <v>0</v>
      </c>
      <c r="I160" s="463"/>
      <c r="J160" s="463"/>
      <c r="K160" s="463"/>
      <c r="L160" s="463"/>
      <c r="M160" s="463"/>
      <c r="N160" s="463"/>
      <c r="O160" s="463"/>
      <c r="P160" s="463"/>
      <c r="Q160" s="463"/>
      <c r="R160" s="463"/>
      <c r="S160" s="463"/>
      <c r="T160" s="463"/>
      <c r="U160" s="463"/>
      <c r="V160" s="463"/>
      <c r="W160" s="463"/>
      <c r="X160" s="463"/>
      <c r="Y160" s="463"/>
      <c r="Z160" s="463"/>
      <c r="AA160" s="463"/>
      <c r="AB160" s="463"/>
      <c r="AC160" s="463"/>
      <c r="AD160" s="463"/>
      <c r="AE160" s="463"/>
      <c r="AF160" s="463"/>
      <c r="AG160" s="463"/>
    </row>
    <row r="161" spans="1:34" s="4" customFormat="1" ht="15" outlineLevel="1">
      <c r="F161" s="134" t="s">
        <v>199</v>
      </c>
      <c r="G161" s="140" t="s">
        <v>120</v>
      </c>
      <c r="H161" s="584">
        <f t="shared" si="84"/>
        <v>0</v>
      </c>
      <c r="I161" s="463"/>
      <c r="J161" s="463"/>
      <c r="K161" s="463"/>
      <c r="L161" s="463"/>
      <c r="M161" s="463"/>
      <c r="N161" s="463"/>
      <c r="O161" s="463"/>
      <c r="P161" s="463"/>
      <c r="Q161" s="463"/>
      <c r="R161" s="463"/>
      <c r="S161" s="463"/>
      <c r="T161" s="463"/>
      <c r="U161" s="463"/>
      <c r="V161" s="463"/>
      <c r="W161" s="463"/>
      <c r="X161" s="463"/>
      <c r="Y161" s="463"/>
      <c r="Z161" s="463"/>
      <c r="AA161" s="463"/>
      <c r="AB161" s="463"/>
      <c r="AC161" s="463"/>
      <c r="AD161" s="463"/>
      <c r="AE161" s="463"/>
      <c r="AF161" s="463"/>
      <c r="AG161" s="463"/>
    </row>
    <row r="162" spans="1:34" s="4" customFormat="1" ht="15" outlineLevel="1">
      <c r="F162" s="134" t="s">
        <v>200</v>
      </c>
      <c r="G162" s="140" t="s">
        <v>120</v>
      </c>
      <c r="H162" s="584">
        <f t="shared" si="84"/>
        <v>0</v>
      </c>
      <c r="I162" s="463"/>
      <c r="J162" s="463"/>
      <c r="K162" s="463"/>
      <c r="L162" s="463"/>
      <c r="M162" s="463"/>
      <c r="N162" s="463"/>
      <c r="O162" s="463"/>
      <c r="P162" s="463"/>
      <c r="Q162" s="463"/>
      <c r="R162" s="463"/>
      <c r="S162" s="463"/>
      <c r="T162" s="463"/>
      <c r="U162" s="463"/>
      <c r="V162" s="463"/>
      <c r="W162" s="463"/>
      <c r="X162" s="463"/>
      <c r="Y162" s="463"/>
      <c r="Z162" s="463"/>
      <c r="AA162" s="463"/>
      <c r="AB162" s="463"/>
      <c r="AC162" s="463"/>
      <c r="AD162" s="463"/>
      <c r="AE162" s="463"/>
      <c r="AF162" s="463"/>
      <c r="AG162" s="463"/>
    </row>
    <row r="163" spans="1:34" s="4" customFormat="1" ht="15" outlineLevel="1">
      <c r="F163" s="134" t="s">
        <v>114</v>
      </c>
      <c r="G163" s="140" t="s">
        <v>120</v>
      </c>
      <c r="H163" s="584" cm="1">
        <f t="array" ref="H163">SUMPRODUCT((($I$7:$AG$7)=1)*I163:AG163)+SUMPRODUCT((($I$9:$AG$9)=1)*I163:AG163)-SUMPRODUCT((($I$8:$AG$8)=1)*I163:AG163)</f>
        <v>0</v>
      </c>
      <c r="I163" s="556">
        <f t="shared" ref="I163:AG163" si="85">IF(I$9=1,SUM(I159:I162),0)</f>
        <v>0</v>
      </c>
      <c r="J163" s="556">
        <f t="shared" si="85"/>
        <v>0</v>
      </c>
      <c r="K163" s="556">
        <f t="shared" si="85"/>
        <v>0</v>
      </c>
      <c r="L163" s="556">
        <f t="shared" si="85"/>
        <v>0</v>
      </c>
      <c r="M163" s="556">
        <f t="shared" si="85"/>
        <v>0</v>
      </c>
      <c r="N163" s="556">
        <f t="shared" si="85"/>
        <v>0</v>
      </c>
      <c r="O163" s="556">
        <f t="shared" si="85"/>
        <v>0</v>
      </c>
      <c r="P163" s="556">
        <f t="shared" si="85"/>
        <v>0</v>
      </c>
      <c r="Q163" s="556">
        <f t="shared" si="85"/>
        <v>0</v>
      </c>
      <c r="R163" s="556">
        <f t="shared" si="85"/>
        <v>0</v>
      </c>
      <c r="S163" s="556">
        <f t="shared" si="85"/>
        <v>0</v>
      </c>
      <c r="T163" s="556">
        <f t="shared" si="85"/>
        <v>0</v>
      </c>
      <c r="U163" s="556">
        <f t="shared" si="85"/>
        <v>0</v>
      </c>
      <c r="V163" s="556">
        <f t="shared" si="85"/>
        <v>0</v>
      </c>
      <c r="W163" s="556">
        <f t="shared" si="85"/>
        <v>0</v>
      </c>
      <c r="X163" s="556">
        <f t="shared" si="85"/>
        <v>0</v>
      </c>
      <c r="Y163" s="556">
        <f t="shared" si="85"/>
        <v>0</v>
      </c>
      <c r="Z163" s="556">
        <f t="shared" si="85"/>
        <v>0</v>
      </c>
      <c r="AA163" s="556">
        <f t="shared" si="85"/>
        <v>0</v>
      </c>
      <c r="AB163" s="556">
        <f t="shared" si="85"/>
        <v>0</v>
      </c>
      <c r="AC163" s="556">
        <f t="shared" si="85"/>
        <v>0</v>
      </c>
      <c r="AD163" s="556">
        <f t="shared" si="85"/>
        <v>0</v>
      </c>
      <c r="AE163" s="556">
        <f t="shared" si="85"/>
        <v>0</v>
      </c>
      <c r="AF163" s="556">
        <f t="shared" si="85"/>
        <v>0</v>
      </c>
      <c r="AG163" s="556">
        <f t="shared" si="85"/>
        <v>0</v>
      </c>
      <c r="AH163" s="3"/>
    </row>
    <row r="164" spans="1:34" s="4" customFormat="1" ht="15" outlineLevel="1">
      <c r="F164" s="134"/>
      <c r="G164" s="140"/>
      <c r="H164" s="18"/>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3"/>
    </row>
    <row r="165" spans="1:34" s="4" customFormat="1" ht="15" outlineLevel="1">
      <c r="F165" s="134" t="s">
        <v>201</v>
      </c>
      <c r="G165" s="140" t="s">
        <v>120</v>
      </c>
      <c r="H165" s="584">
        <f t="shared" ref="H165" si="86">SUMIF($I$9:$AG$9,1,I165:AG165)</f>
        <v>0</v>
      </c>
      <c r="I165" s="627">
        <f>SUM(I156,I163)</f>
        <v>0</v>
      </c>
      <c r="J165" s="627">
        <f t="shared" ref="J165:AG165" si="87">SUM(J156,J163)</f>
        <v>0</v>
      </c>
      <c r="K165" s="627">
        <f t="shared" si="87"/>
        <v>0</v>
      </c>
      <c r="L165" s="627">
        <f t="shared" si="87"/>
        <v>0</v>
      </c>
      <c r="M165" s="627">
        <f t="shared" si="87"/>
        <v>0</v>
      </c>
      <c r="N165" s="627">
        <f t="shared" si="87"/>
        <v>0</v>
      </c>
      <c r="O165" s="627">
        <f t="shared" si="87"/>
        <v>0</v>
      </c>
      <c r="P165" s="627">
        <f t="shared" si="87"/>
        <v>0</v>
      </c>
      <c r="Q165" s="627">
        <f t="shared" si="87"/>
        <v>0</v>
      </c>
      <c r="R165" s="627">
        <f t="shared" si="87"/>
        <v>0</v>
      </c>
      <c r="S165" s="627">
        <f t="shared" si="87"/>
        <v>0</v>
      </c>
      <c r="T165" s="627">
        <f t="shared" si="87"/>
        <v>0</v>
      </c>
      <c r="U165" s="627">
        <f t="shared" si="87"/>
        <v>0</v>
      </c>
      <c r="V165" s="627">
        <f t="shared" si="87"/>
        <v>0</v>
      </c>
      <c r="W165" s="627">
        <f t="shared" si="87"/>
        <v>0</v>
      </c>
      <c r="X165" s="627">
        <f t="shared" si="87"/>
        <v>0</v>
      </c>
      <c r="Y165" s="627">
        <f t="shared" si="87"/>
        <v>0</v>
      </c>
      <c r="Z165" s="627">
        <f t="shared" si="87"/>
        <v>0</v>
      </c>
      <c r="AA165" s="627">
        <f t="shared" si="87"/>
        <v>0</v>
      </c>
      <c r="AB165" s="627">
        <f t="shared" si="87"/>
        <v>0</v>
      </c>
      <c r="AC165" s="627">
        <f t="shared" si="87"/>
        <v>0</v>
      </c>
      <c r="AD165" s="627">
        <f t="shared" si="87"/>
        <v>0</v>
      </c>
      <c r="AE165" s="627">
        <f t="shared" si="87"/>
        <v>0</v>
      </c>
      <c r="AF165" s="627">
        <f t="shared" si="87"/>
        <v>0</v>
      </c>
      <c r="AG165" s="627">
        <f t="shared" si="87"/>
        <v>0</v>
      </c>
      <c r="AH165" s="3"/>
    </row>
    <row r="166" spans="1:34" s="4" customFormat="1" ht="15" outlineLevel="1">
      <c r="F166" s="134"/>
      <c r="G166" s="140"/>
      <c r="H166" s="18"/>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3"/>
    </row>
    <row r="167" spans="1:34" s="4" customFormat="1" ht="15" outlineLevel="1">
      <c r="F167" s="143" t="s">
        <v>202</v>
      </c>
      <c r="G167" s="140"/>
      <c r="H167" s="18"/>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3"/>
    </row>
    <row r="168" spans="1:34" s="4" customFormat="1" ht="15" outlineLevel="1">
      <c r="F168" s="134" t="s">
        <v>183</v>
      </c>
      <c r="G168" s="140" t="s">
        <v>120</v>
      </c>
      <c r="H168" s="584">
        <f t="shared" ref="H168:H171" si="88">SUMIF($I$9:$AG$9,1,I168:AG168)</f>
        <v>0</v>
      </c>
      <c r="I168" s="493"/>
      <c r="J168" s="493"/>
      <c r="K168" s="493"/>
      <c r="L168" s="493"/>
      <c r="M168" s="493"/>
      <c r="N168" s="493"/>
      <c r="O168" s="493"/>
      <c r="P168" s="493"/>
      <c r="Q168" s="493"/>
      <c r="R168" s="493"/>
      <c r="S168" s="493"/>
      <c r="T168" s="493"/>
      <c r="U168" s="493"/>
      <c r="V168" s="493"/>
      <c r="W168" s="493"/>
      <c r="X168" s="493"/>
      <c r="Y168" s="493"/>
      <c r="Z168" s="493"/>
      <c r="AA168" s="493"/>
      <c r="AB168" s="493"/>
      <c r="AC168" s="493"/>
      <c r="AD168" s="493"/>
      <c r="AE168" s="493"/>
      <c r="AF168" s="493"/>
      <c r="AG168" s="493"/>
      <c r="AH168" s="3"/>
    </row>
    <row r="169" spans="1:34" s="4" customFormat="1" ht="15" outlineLevel="1">
      <c r="F169" s="134" t="s">
        <v>203</v>
      </c>
      <c r="G169" s="140" t="s">
        <v>120</v>
      </c>
      <c r="H169" s="584">
        <f t="shared" si="88"/>
        <v>0</v>
      </c>
      <c r="I169" s="493"/>
      <c r="J169" s="493"/>
      <c r="K169" s="493"/>
      <c r="L169" s="493"/>
      <c r="M169" s="493"/>
      <c r="N169" s="493"/>
      <c r="O169" s="493"/>
      <c r="P169" s="493"/>
      <c r="Q169" s="493"/>
      <c r="R169" s="493"/>
      <c r="S169" s="493"/>
      <c r="T169" s="493"/>
      <c r="U169" s="493"/>
      <c r="V169" s="493"/>
      <c r="W169" s="493"/>
      <c r="X169" s="493"/>
      <c r="Y169" s="493"/>
      <c r="Z169" s="493"/>
      <c r="AA169" s="493"/>
      <c r="AB169" s="493"/>
      <c r="AC169" s="493"/>
      <c r="AD169" s="493"/>
      <c r="AE169" s="493"/>
      <c r="AF169" s="493"/>
      <c r="AG169" s="493"/>
      <c r="AH169" s="3"/>
    </row>
    <row r="170" spans="1:34" s="4" customFormat="1" ht="15" outlineLevel="1">
      <c r="F170" s="134" t="s">
        <v>204</v>
      </c>
      <c r="G170" s="140" t="s">
        <v>120</v>
      </c>
      <c r="H170" s="584">
        <f t="shared" si="88"/>
        <v>0</v>
      </c>
      <c r="I170" s="493"/>
      <c r="J170" s="493"/>
      <c r="K170" s="493"/>
      <c r="L170" s="493"/>
      <c r="M170" s="493"/>
      <c r="N170" s="493"/>
      <c r="O170" s="493"/>
      <c r="P170" s="493"/>
      <c r="Q170" s="493"/>
      <c r="R170" s="493"/>
      <c r="S170" s="493"/>
      <c r="T170" s="493"/>
      <c r="U170" s="493"/>
      <c r="V170" s="493"/>
      <c r="W170" s="493"/>
      <c r="X170" s="493"/>
      <c r="Y170" s="493"/>
      <c r="Z170" s="493"/>
      <c r="AA170" s="493"/>
      <c r="AB170" s="493"/>
      <c r="AC170" s="493"/>
      <c r="AD170" s="493"/>
      <c r="AE170" s="493"/>
      <c r="AF170" s="493"/>
      <c r="AG170" s="493"/>
      <c r="AH170" s="3"/>
    </row>
    <row r="171" spans="1:34" s="4" customFormat="1" ht="15" outlineLevel="1">
      <c r="F171" s="134" t="s">
        <v>114</v>
      </c>
      <c r="G171" s="140" t="s">
        <v>120</v>
      </c>
      <c r="H171" s="584">
        <f t="shared" si="88"/>
        <v>0</v>
      </c>
      <c r="I171" s="556">
        <f t="shared" ref="I171:AG171" si="89">IF(I$9=1,SUM(I167:I170),0)</f>
        <v>0</v>
      </c>
      <c r="J171" s="556">
        <f t="shared" si="89"/>
        <v>0</v>
      </c>
      <c r="K171" s="556">
        <f t="shared" si="89"/>
        <v>0</v>
      </c>
      <c r="L171" s="556">
        <f t="shared" si="89"/>
        <v>0</v>
      </c>
      <c r="M171" s="556">
        <f t="shared" si="89"/>
        <v>0</v>
      </c>
      <c r="N171" s="556">
        <f t="shared" si="89"/>
        <v>0</v>
      </c>
      <c r="O171" s="556">
        <f t="shared" si="89"/>
        <v>0</v>
      </c>
      <c r="P171" s="556">
        <f t="shared" si="89"/>
        <v>0</v>
      </c>
      <c r="Q171" s="556">
        <f t="shared" si="89"/>
        <v>0</v>
      </c>
      <c r="R171" s="556">
        <f t="shared" si="89"/>
        <v>0</v>
      </c>
      <c r="S171" s="556">
        <f t="shared" si="89"/>
        <v>0</v>
      </c>
      <c r="T171" s="556">
        <f t="shared" si="89"/>
        <v>0</v>
      </c>
      <c r="U171" s="556">
        <f t="shared" si="89"/>
        <v>0</v>
      </c>
      <c r="V171" s="556">
        <f t="shared" si="89"/>
        <v>0</v>
      </c>
      <c r="W171" s="556">
        <f t="shared" si="89"/>
        <v>0</v>
      </c>
      <c r="X171" s="556">
        <f t="shared" si="89"/>
        <v>0</v>
      </c>
      <c r="Y171" s="556">
        <f t="shared" si="89"/>
        <v>0</v>
      </c>
      <c r="Z171" s="556">
        <f t="shared" si="89"/>
        <v>0</v>
      </c>
      <c r="AA171" s="556">
        <f t="shared" si="89"/>
        <v>0</v>
      </c>
      <c r="AB171" s="556">
        <f t="shared" si="89"/>
        <v>0</v>
      </c>
      <c r="AC171" s="556">
        <f t="shared" si="89"/>
        <v>0</v>
      </c>
      <c r="AD171" s="556">
        <f t="shared" si="89"/>
        <v>0</v>
      </c>
      <c r="AE171" s="556">
        <f t="shared" si="89"/>
        <v>0</v>
      </c>
      <c r="AF171" s="556">
        <f t="shared" si="89"/>
        <v>0</v>
      </c>
      <c r="AG171" s="556">
        <f t="shared" si="89"/>
        <v>0</v>
      </c>
      <c r="AH171" s="3"/>
    </row>
    <row r="172" spans="1:34" s="4" customFormat="1" ht="15" outlineLevel="1">
      <c r="F172" s="134"/>
      <c r="G172" s="140"/>
      <c r="H172" s="112"/>
      <c r="I172" s="8"/>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3"/>
    </row>
    <row r="173" spans="1:34" s="4" customFormat="1" ht="15" outlineLevel="1">
      <c r="B173" s="182" t="s">
        <v>68</v>
      </c>
      <c r="F173" s="143" t="s">
        <v>205</v>
      </c>
      <c r="G173" s="140"/>
      <c r="H173" s="112"/>
      <c r="I173" s="8"/>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3"/>
    </row>
    <row r="174" spans="1:34" s="4" customFormat="1" ht="15" outlineLevel="1">
      <c r="F174" s="134" t="s">
        <v>206</v>
      </c>
      <c r="G174" s="140" t="s">
        <v>120</v>
      </c>
      <c r="H174" s="584">
        <f t="shared" ref="H174:H176" si="90">SUMIF($I$9:$AG$9,1,I174:AG174)</f>
        <v>0</v>
      </c>
      <c r="I174" s="493"/>
      <c r="J174" s="493"/>
      <c r="K174" s="493"/>
      <c r="L174" s="493"/>
      <c r="M174" s="493"/>
      <c r="N174" s="493"/>
      <c r="O174" s="493"/>
      <c r="P174" s="493"/>
      <c r="Q174" s="493"/>
      <c r="R174" s="493"/>
      <c r="S174" s="493"/>
      <c r="T174" s="493"/>
      <c r="U174" s="493"/>
      <c r="V174" s="493"/>
      <c r="W174" s="493"/>
      <c r="X174" s="493"/>
      <c r="Y174" s="493"/>
      <c r="Z174" s="493"/>
      <c r="AA174" s="493"/>
      <c r="AB174" s="493"/>
      <c r="AC174" s="493"/>
      <c r="AD174" s="493"/>
      <c r="AE174" s="493"/>
      <c r="AF174" s="493"/>
      <c r="AG174" s="493"/>
      <c r="AH174" s="3"/>
    </row>
    <row r="175" spans="1:34" s="4" customFormat="1" ht="15" outlineLevel="1">
      <c r="A175" s="583">
        <f t="shared" ref="A175" si="91">IF(B175="",0,1)</f>
        <v>0</v>
      </c>
      <c r="B175" s="130" t="str">
        <f>IF(-H175&lt;H118,"Input invalid","")</f>
        <v/>
      </c>
      <c r="F175" s="134" t="s">
        <v>207</v>
      </c>
      <c r="G175" s="140" t="s">
        <v>120</v>
      </c>
      <c r="H175" s="584">
        <f t="shared" si="90"/>
        <v>0</v>
      </c>
      <c r="I175" s="493"/>
      <c r="J175" s="493"/>
      <c r="K175" s="493"/>
      <c r="L175" s="493"/>
      <c r="M175" s="493"/>
      <c r="N175" s="493"/>
      <c r="O175" s="493"/>
      <c r="P175" s="493"/>
      <c r="Q175" s="493"/>
      <c r="R175" s="493"/>
      <c r="S175" s="493"/>
      <c r="T175" s="493"/>
      <c r="U175" s="493"/>
      <c r="V175" s="493"/>
      <c r="W175" s="493"/>
      <c r="X175" s="493"/>
      <c r="Y175" s="493"/>
      <c r="Z175" s="493"/>
      <c r="AA175" s="493"/>
      <c r="AB175" s="493"/>
      <c r="AC175" s="493"/>
      <c r="AD175" s="493"/>
      <c r="AE175" s="493"/>
      <c r="AF175" s="493"/>
      <c r="AG175" s="493"/>
      <c r="AH175" s="3"/>
    </row>
    <row r="176" spans="1:34" s="4" customFormat="1" ht="15" outlineLevel="1">
      <c r="F176" s="134" t="s">
        <v>114</v>
      </c>
      <c r="G176" s="140" t="s">
        <v>120</v>
      </c>
      <c r="H176" s="584">
        <f t="shared" si="90"/>
        <v>0</v>
      </c>
      <c r="I176" s="556">
        <f t="shared" ref="I176:AG176" si="92">IF(I$9=1,SUM(I174:I175),0)</f>
        <v>0</v>
      </c>
      <c r="J176" s="556">
        <f t="shared" si="92"/>
        <v>0</v>
      </c>
      <c r="K176" s="556">
        <f t="shared" si="92"/>
        <v>0</v>
      </c>
      <c r="L176" s="556">
        <f t="shared" si="92"/>
        <v>0</v>
      </c>
      <c r="M176" s="556">
        <f t="shared" si="92"/>
        <v>0</v>
      </c>
      <c r="N176" s="556">
        <f t="shared" si="92"/>
        <v>0</v>
      </c>
      <c r="O176" s="556">
        <f t="shared" si="92"/>
        <v>0</v>
      </c>
      <c r="P176" s="556">
        <f t="shared" si="92"/>
        <v>0</v>
      </c>
      <c r="Q176" s="556">
        <f t="shared" si="92"/>
        <v>0</v>
      </c>
      <c r="R176" s="556">
        <f t="shared" si="92"/>
        <v>0</v>
      </c>
      <c r="S176" s="556">
        <f t="shared" si="92"/>
        <v>0</v>
      </c>
      <c r="T176" s="556">
        <f t="shared" si="92"/>
        <v>0</v>
      </c>
      <c r="U176" s="556">
        <f t="shared" si="92"/>
        <v>0</v>
      </c>
      <c r="V176" s="556">
        <f t="shared" si="92"/>
        <v>0</v>
      </c>
      <c r="W176" s="556">
        <f t="shared" si="92"/>
        <v>0</v>
      </c>
      <c r="X176" s="556">
        <f t="shared" si="92"/>
        <v>0</v>
      </c>
      <c r="Y176" s="556">
        <f t="shared" si="92"/>
        <v>0</v>
      </c>
      <c r="Z176" s="556">
        <f t="shared" si="92"/>
        <v>0</v>
      </c>
      <c r="AA176" s="556">
        <f t="shared" si="92"/>
        <v>0</v>
      </c>
      <c r="AB176" s="556">
        <f t="shared" si="92"/>
        <v>0</v>
      </c>
      <c r="AC176" s="556">
        <f t="shared" si="92"/>
        <v>0</v>
      </c>
      <c r="AD176" s="556">
        <f t="shared" si="92"/>
        <v>0</v>
      </c>
      <c r="AE176" s="556">
        <f t="shared" si="92"/>
        <v>0</v>
      </c>
      <c r="AF176" s="556">
        <f t="shared" si="92"/>
        <v>0</v>
      </c>
      <c r="AG176" s="556">
        <f t="shared" si="92"/>
        <v>0</v>
      </c>
      <c r="AH176" s="3"/>
    </row>
    <row r="177" spans="1:34" s="106" customFormat="1" ht="15" outlineLevel="1">
      <c r="F177"/>
      <c r="G177"/>
      <c r="H177" s="195"/>
      <c r="I177" s="11"/>
      <c r="J177" s="16"/>
      <c r="K177" s="16"/>
      <c r="L177" s="16"/>
      <c r="M177" s="16"/>
      <c r="N177" s="16"/>
      <c r="O177" s="16"/>
      <c r="P177" s="16"/>
      <c r="Q177" s="16"/>
      <c r="R177" s="16"/>
      <c r="S177" s="16"/>
      <c r="T177" s="16"/>
      <c r="U177" s="16"/>
      <c r="V177" s="11"/>
      <c r="W177" s="11"/>
      <c r="X177" s="11"/>
      <c r="Y177" s="11"/>
      <c r="Z177" s="11"/>
      <c r="AA177" s="11"/>
      <c r="AB177" s="11"/>
      <c r="AC177" s="11"/>
      <c r="AD177" s="11"/>
      <c r="AE177" s="11"/>
      <c r="AF177" s="11"/>
      <c r="AG177" s="11"/>
    </row>
    <row r="178" spans="1:34" s="4" customFormat="1" ht="15" outlineLevel="1">
      <c r="A178" s="583">
        <f t="shared" ref="A178" si="93">IF(B178="",0,1)</f>
        <v>0</v>
      </c>
      <c r="B178" s="130" t="str">
        <f>IF(H178&gt;YEAR($G$4+($H$6*365)),"Debt term longer than PPA","")</f>
        <v/>
      </c>
      <c r="F178" s="134" t="s">
        <v>208</v>
      </c>
      <c r="G178" s="140" t="s">
        <v>193</v>
      </c>
      <c r="H178" s="584">
        <f>IF(H118=0,0,INDEX($I$5:$AG$5,MATCH(1,I178:AG178,0)))</f>
        <v>0</v>
      </c>
      <c r="I178" s="114">
        <f>IF(AND(I118=0,H177&lt;0,I176=0),1,0)</f>
        <v>0</v>
      </c>
      <c r="J178" s="114">
        <f t="shared" ref="J178:AG178" si="94">IF(AND(J118=0,I176&lt;0,J176=0),1,0)</f>
        <v>0</v>
      </c>
      <c r="K178" s="114">
        <f t="shared" si="94"/>
        <v>0</v>
      </c>
      <c r="L178" s="114">
        <f t="shared" si="94"/>
        <v>0</v>
      </c>
      <c r="M178" s="114">
        <f t="shared" si="94"/>
        <v>0</v>
      </c>
      <c r="N178" s="114">
        <f t="shared" si="94"/>
        <v>0</v>
      </c>
      <c r="O178" s="114">
        <f t="shared" si="94"/>
        <v>0</v>
      </c>
      <c r="P178" s="114">
        <f t="shared" si="94"/>
        <v>0</v>
      </c>
      <c r="Q178" s="114">
        <f t="shared" si="94"/>
        <v>0</v>
      </c>
      <c r="R178" s="114">
        <f t="shared" si="94"/>
        <v>0</v>
      </c>
      <c r="S178" s="114">
        <f t="shared" si="94"/>
        <v>0</v>
      </c>
      <c r="T178" s="114">
        <f t="shared" si="94"/>
        <v>0</v>
      </c>
      <c r="U178" s="114">
        <f t="shared" si="94"/>
        <v>0</v>
      </c>
      <c r="V178" s="114">
        <f t="shared" si="94"/>
        <v>0</v>
      </c>
      <c r="W178" s="114">
        <f t="shared" si="94"/>
        <v>0</v>
      </c>
      <c r="X178" s="114">
        <f t="shared" si="94"/>
        <v>0</v>
      </c>
      <c r="Y178" s="114">
        <f t="shared" si="94"/>
        <v>0</v>
      </c>
      <c r="Z178" s="114">
        <f t="shared" si="94"/>
        <v>0</v>
      </c>
      <c r="AA178" s="114">
        <f t="shared" si="94"/>
        <v>0</v>
      </c>
      <c r="AB178" s="114">
        <f t="shared" si="94"/>
        <v>0</v>
      </c>
      <c r="AC178" s="114">
        <f t="shared" si="94"/>
        <v>0</v>
      </c>
      <c r="AD178" s="114">
        <f t="shared" si="94"/>
        <v>0</v>
      </c>
      <c r="AE178" s="114">
        <f t="shared" si="94"/>
        <v>0</v>
      </c>
      <c r="AF178" s="114">
        <f t="shared" si="94"/>
        <v>0</v>
      </c>
      <c r="AG178" s="114">
        <f t="shared" si="94"/>
        <v>0</v>
      </c>
      <c r="AH178" s="3"/>
    </row>
    <row r="179" spans="1:34" s="4" customFormat="1" ht="15" outlineLevel="1">
      <c r="F179" s="134"/>
      <c r="G179" s="140"/>
      <c r="H179" s="18"/>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3"/>
    </row>
    <row r="180" spans="1:34" s="4" customFormat="1" ht="15" outlineLevel="1">
      <c r="F180" s="143" t="s">
        <v>209</v>
      </c>
      <c r="G180" s="140" t="s">
        <v>120</v>
      </c>
      <c r="H180" s="584">
        <f t="shared" ref="H180" si="95">SUMIF($I$9:$AG$9,1,I180:AG180)</f>
        <v>0</v>
      </c>
      <c r="I180" s="627">
        <f t="shared" ref="I180:AG180" si="96">SUM(I165,I171,I176)</f>
        <v>0</v>
      </c>
      <c r="J180" s="627">
        <f t="shared" si="96"/>
        <v>0</v>
      </c>
      <c r="K180" s="627">
        <f t="shared" si="96"/>
        <v>0</v>
      </c>
      <c r="L180" s="627">
        <f t="shared" si="96"/>
        <v>0</v>
      </c>
      <c r="M180" s="627">
        <f t="shared" si="96"/>
        <v>0</v>
      </c>
      <c r="N180" s="627">
        <f t="shared" si="96"/>
        <v>0</v>
      </c>
      <c r="O180" s="627">
        <f t="shared" si="96"/>
        <v>0</v>
      </c>
      <c r="P180" s="627">
        <f t="shared" si="96"/>
        <v>0</v>
      </c>
      <c r="Q180" s="627">
        <f t="shared" si="96"/>
        <v>0</v>
      </c>
      <c r="R180" s="627">
        <f t="shared" si="96"/>
        <v>0</v>
      </c>
      <c r="S180" s="627">
        <f t="shared" si="96"/>
        <v>0</v>
      </c>
      <c r="T180" s="627">
        <f t="shared" si="96"/>
        <v>0</v>
      </c>
      <c r="U180" s="627">
        <f t="shared" si="96"/>
        <v>0</v>
      </c>
      <c r="V180" s="627">
        <f t="shared" si="96"/>
        <v>0</v>
      </c>
      <c r="W180" s="627">
        <f t="shared" si="96"/>
        <v>0</v>
      </c>
      <c r="X180" s="627">
        <f t="shared" si="96"/>
        <v>0</v>
      </c>
      <c r="Y180" s="627">
        <f t="shared" si="96"/>
        <v>0</v>
      </c>
      <c r="Z180" s="627">
        <f t="shared" si="96"/>
        <v>0</v>
      </c>
      <c r="AA180" s="627">
        <f t="shared" si="96"/>
        <v>0</v>
      </c>
      <c r="AB180" s="627">
        <f t="shared" si="96"/>
        <v>0</v>
      </c>
      <c r="AC180" s="627">
        <f t="shared" si="96"/>
        <v>0</v>
      </c>
      <c r="AD180" s="627">
        <f t="shared" si="96"/>
        <v>0</v>
      </c>
      <c r="AE180" s="627">
        <f t="shared" si="96"/>
        <v>0</v>
      </c>
      <c r="AF180" s="627">
        <f t="shared" si="96"/>
        <v>0</v>
      </c>
      <c r="AG180" s="627">
        <f t="shared" si="96"/>
        <v>0</v>
      </c>
      <c r="AH180" s="3"/>
    </row>
    <row r="181" spans="1:34" s="4" customFormat="1" ht="15" outlineLevel="1">
      <c r="F181" s="134"/>
      <c r="G181" s="140"/>
      <c r="H181" s="18"/>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3"/>
    </row>
    <row r="182" spans="1:34" s="4" customFormat="1" ht="15" outlineLevel="1">
      <c r="B182" s="182" t="s">
        <v>68</v>
      </c>
      <c r="F182" s="143" t="s">
        <v>172</v>
      </c>
      <c r="G182" s="140"/>
      <c r="H182" s="18"/>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3"/>
    </row>
    <row r="183" spans="1:34" s="4" customFormat="1" ht="15" outlineLevel="1">
      <c r="F183" s="134" t="s">
        <v>210</v>
      </c>
      <c r="G183" s="140" t="s">
        <v>120</v>
      </c>
      <c r="H183" s="584">
        <f t="shared" ref="H183:H185" si="97">SUMIF($I$9:$AG$9,1,I183:AG183)</f>
        <v>0</v>
      </c>
      <c r="I183" s="463"/>
      <c r="J183" s="463"/>
      <c r="K183" s="463"/>
      <c r="L183" s="463"/>
      <c r="M183" s="463"/>
      <c r="N183" s="463"/>
      <c r="O183" s="463"/>
      <c r="P183" s="463"/>
      <c r="Q183" s="463"/>
      <c r="R183" s="463"/>
      <c r="S183" s="463"/>
      <c r="T183" s="463"/>
      <c r="U183" s="463"/>
      <c r="V183" s="463"/>
      <c r="W183" s="463"/>
      <c r="X183" s="463"/>
      <c r="Y183" s="463"/>
      <c r="Z183" s="463"/>
      <c r="AA183" s="463"/>
      <c r="AB183" s="463"/>
      <c r="AC183" s="463"/>
      <c r="AD183" s="463"/>
      <c r="AE183" s="463"/>
      <c r="AF183" s="463"/>
      <c r="AG183" s="463"/>
      <c r="AH183" s="3"/>
    </row>
    <row r="184" spans="1:34" s="4" customFormat="1" ht="15" outlineLevel="1">
      <c r="A184" s="583">
        <f t="shared" ref="A184" si="98">IF(B184="",0,1)</f>
        <v>0</v>
      </c>
      <c r="B184" s="130" t="str">
        <f>IF(-H184&lt;H119,"Input invalid","")</f>
        <v/>
      </c>
      <c r="F184" s="134" t="s">
        <v>178</v>
      </c>
      <c r="G184" s="140" t="s">
        <v>120</v>
      </c>
      <c r="H184" s="584">
        <f t="shared" si="97"/>
        <v>0</v>
      </c>
      <c r="I184" s="463"/>
      <c r="J184" s="463"/>
      <c r="K184" s="463"/>
      <c r="L184" s="463"/>
      <c r="M184" s="463"/>
      <c r="N184" s="463"/>
      <c r="O184" s="463"/>
      <c r="P184" s="463"/>
      <c r="Q184" s="463"/>
      <c r="R184" s="463"/>
      <c r="S184" s="463"/>
      <c r="T184" s="463"/>
      <c r="U184" s="463"/>
      <c r="V184" s="463"/>
      <c r="W184" s="463"/>
      <c r="X184" s="463"/>
      <c r="Y184" s="463"/>
      <c r="Z184" s="463"/>
      <c r="AA184" s="463"/>
      <c r="AB184" s="463"/>
      <c r="AC184" s="463"/>
      <c r="AD184" s="463"/>
      <c r="AE184" s="463"/>
      <c r="AF184" s="463"/>
      <c r="AG184" s="463"/>
      <c r="AH184" s="3"/>
    </row>
    <row r="185" spans="1:34" s="4" customFormat="1" ht="15" outlineLevel="1">
      <c r="F185" s="134" t="s">
        <v>114</v>
      </c>
      <c r="G185" s="140" t="s">
        <v>120</v>
      </c>
      <c r="H185" s="584">
        <f t="shared" si="97"/>
        <v>0</v>
      </c>
      <c r="I185" s="556">
        <f t="shared" ref="I185" si="99">IF(I$9=1,SUM(I183:I184),0)</f>
        <v>0</v>
      </c>
      <c r="J185" s="556">
        <f t="shared" ref="J185" si="100">IF(J$9=1,SUM(J183:J184),0)</f>
        <v>0</v>
      </c>
      <c r="K185" s="556">
        <f t="shared" ref="K185" si="101">IF(K$9=1,SUM(K183:K184),0)</f>
        <v>0</v>
      </c>
      <c r="L185" s="556">
        <f t="shared" ref="L185" si="102">IF(L$9=1,SUM(L183:L184),0)</f>
        <v>0</v>
      </c>
      <c r="M185" s="556">
        <f t="shared" ref="M185" si="103">IF(M$9=1,SUM(M183:M184),0)</f>
        <v>0</v>
      </c>
      <c r="N185" s="556">
        <f t="shared" ref="N185" si="104">IF(N$9=1,SUM(N183:N184),0)</f>
        <v>0</v>
      </c>
      <c r="O185" s="556">
        <f t="shared" ref="O185" si="105">IF(O$9=1,SUM(O183:O184),0)</f>
        <v>0</v>
      </c>
      <c r="P185" s="556">
        <f t="shared" ref="P185" si="106">IF(P$9=1,SUM(P183:P184),0)</f>
        <v>0</v>
      </c>
      <c r="Q185" s="556">
        <f t="shared" ref="Q185" si="107">IF(Q$9=1,SUM(Q183:Q184),0)</f>
        <v>0</v>
      </c>
      <c r="R185" s="556">
        <f t="shared" ref="R185" si="108">IF(R$9=1,SUM(R183:R184),0)</f>
        <v>0</v>
      </c>
      <c r="S185" s="556">
        <f t="shared" ref="S185" si="109">IF(S$9=1,SUM(S183:S184),0)</f>
        <v>0</v>
      </c>
      <c r="T185" s="556">
        <f t="shared" ref="T185" si="110">IF(T$9=1,SUM(T183:T184),0)</f>
        <v>0</v>
      </c>
      <c r="U185" s="556">
        <f t="shared" ref="U185" si="111">IF(U$9=1,SUM(U183:U184),0)</f>
        <v>0</v>
      </c>
      <c r="V185" s="556">
        <f t="shared" ref="V185" si="112">IF(V$9=1,SUM(V183:V184),0)</f>
        <v>0</v>
      </c>
      <c r="W185" s="556">
        <f t="shared" ref="W185" si="113">IF(W$9=1,SUM(W183:W184),0)</f>
        <v>0</v>
      </c>
      <c r="X185" s="556">
        <f t="shared" ref="X185" si="114">IF(X$9=1,SUM(X183:X184),0)</f>
        <v>0</v>
      </c>
      <c r="Y185" s="556">
        <f t="shared" ref="Y185" si="115">IF(Y$9=1,SUM(Y183:Y184),0)</f>
        <v>0</v>
      </c>
      <c r="Z185" s="556">
        <f t="shared" ref="Z185" si="116">IF(Z$9=1,SUM(Z183:Z184),0)</f>
        <v>0</v>
      </c>
      <c r="AA185" s="556">
        <f t="shared" ref="AA185" si="117">IF(AA$9=1,SUM(AA183:AA184),0)</f>
        <v>0</v>
      </c>
      <c r="AB185" s="556">
        <f t="shared" ref="AB185" si="118">IF(AB$9=1,SUM(AB183:AB184),0)</f>
        <v>0</v>
      </c>
      <c r="AC185" s="556">
        <f t="shared" ref="AC185" si="119">IF(AC$9=1,SUM(AC183:AC184),0)</f>
        <v>0</v>
      </c>
      <c r="AD185" s="556">
        <f t="shared" ref="AD185" si="120">IF(AD$9=1,SUM(AD183:AD184),0)</f>
        <v>0</v>
      </c>
      <c r="AE185" s="556">
        <f t="shared" ref="AE185" si="121">IF(AE$9=1,SUM(AE183:AE184),0)</f>
        <v>0</v>
      </c>
      <c r="AF185" s="556">
        <f t="shared" ref="AF185" si="122">IF(AF$9=1,SUM(AF183:AF184),0)</f>
        <v>0</v>
      </c>
      <c r="AG185" s="556">
        <f t="shared" ref="AG185" si="123">IF(AG$9=1,SUM(AG183:AG184),0)</f>
        <v>0</v>
      </c>
      <c r="AH185" s="3"/>
    </row>
    <row r="186" spans="1:34" s="4" customFormat="1" ht="15" outlineLevel="1">
      <c r="F186" s="134"/>
      <c r="G186" s="140"/>
      <c r="H186" s="195"/>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3"/>
    </row>
    <row r="187" spans="1:34" s="4" customFormat="1" ht="15" outlineLevel="1">
      <c r="A187" s="583">
        <f t="shared" ref="A187" si="124">IF(B187="",0,1)</f>
        <v>0</v>
      </c>
      <c r="B187" s="130" t="str">
        <f>_xlfn.IFNA(IF(H187&gt;YEAR($G$4+($H$6*365)),"Debt term longer than PPA",""),"Error")</f>
        <v/>
      </c>
      <c r="F187" s="134" t="s">
        <v>211</v>
      </c>
      <c r="G187" s="140" t="s">
        <v>193</v>
      </c>
      <c r="H187" s="584">
        <f>IF(H119=0,0,INDEX($I$5:$AG$5,MATCH(1,I187:AG187,0)))</f>
        <v>0</v>
      </c>
      <c r="I187" s="114">
        <f>IF(AND(I119=0,H186&lt;0,I185=0),1,0)</f>
        <v>0</v>
      </c>
      <c r="J187" s="114">
        <f t="shared" ref="J187:AG187" si="125">IF(AND(J119=0,I185&lt;0,J185=0),1,0)</f>
        <v>0</v>
      </c>
      <c r="K187" s="114">
        <f t="shared" si="125"/>
        <v>0</v>
      </c>
      <c r="L187" s="114">
        <f t="shared" si="125"/>
        <v>0</v>
      </c>
      <c r="M187" s="114">
        <f t="shared" si="125"/>
        <v>0</v>
      </c>
      <c r="N187" s="114">
        <f t="shared" si="125"/>
        <v>0</v>
      </c>
      <c r="O187" s="114">
        <f t="shared" si="125"/>
        <v>0</v>
      </c>
      <c r="P187" s="114">
        <f t="shared" si="125"/>
        <v>0</v>
      </c>
      <c r="Q187" s="114">
        <f t="shared" si="125"/>
        <v>0</v>
      </c>
      <c r="R187" s="114">
        <f t="shared" si="125"/>
        <v>0</v>
      </c>
      <c r="S187" s="114">
        <f t="shared" si="125"/>
        <v>0</v>
      </c>
      <c r="T187" s="114">
        <f t="shared" si="125"/>
        <v>0</v>
      </c>
      <c r="U187" s="114">
        <f t="shared" si="125"/>
        <v>0</v>
      </c>
      <c r="V187" s="114">
        <f t="shared" si="125"/>
        <v>0</v>
      </c>
      <c r="W187" s="114">
        <f t="shared" si="125"/>
        <v>0</v>
      </c>
      <c r="X187" s="114">
        <f t="shared" si="125"/>
        <v>0</v>
      </c>
      <c r="Y187" s="114">
        <f t="shared" si="125"/>
        <v>0</v>
      </c>
      <c r="Z187" s="114">
        <f t="shared" si="125"/>
        <v>0</v>
      </c>
      <c r="AA187" s="114">
        <f t="shared" si="125"/>
        <v>0</v>
      </c>
      <c r="AB187" s="114">
        <f t="shared" si="125"/>
        <v>0</v>
      </c>
      <c r="AC187" s="114">
        <f t="shared" si="125"/>
        <v>0</v>
      </c>
      <c r="AD187" s="114">
        <f t="shared" si="125"/>
        <v>0</v>
      </c>
      <c r="AE187" s="114">
        <f t="shared" si="125"/>
        <v>0</v>
      </c>
      <c r="AF187" s="114">
        <f t="shared" si="125"/>
        <v>0</v>
      </c>
      <c r="AG187" s="114">
        <f t="shared" si="125"/>
        <v>0</v>
      </c>
      <c r="AH187" s="3"/>
    </row>
    <row r="188" spans="1:34" s="4" customFormat="1" ht="15" outlineLevel="1">
      <c r="F188" s="134"/>
      <c r="G188" s="140"/>
      <c r="H188" s="18"/>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3"/>
    </row>
    <row r="189" spans="1:34" s="4" customFormat="1" ht="15" outlineLevel="1">
      <c r="F189" s="143" t="s">
        <v>212</v>
      </c>
      <c r="G189" s="140" t="s">
        <v>120</v>
      </c>
      <c r="H189" s="584">
        <f t="shared" ref="H189" si="126">SUMIF($I$9:$AG$9,1,I189:AG189)</f>
        <v>0</v>
      </c>
      <c r="I189" s="627">
        <f>SUM(I180,I185)</f>
        <v>0</v>
      </c>
      <c r="J189" s="627">
        <f t="shared" ref="J189:AG189" si="127">SUM(J180,J185)</f>
        <v>0</v>
      </c>
      <c r="K189" s="627">
        <f t="shared" si="127"/>
        <v>0</v>
      </c>
      <c r="L189" s="627">
        <f t="shared" si="127"/>
        <v>0</v>
      </c>
      <c r="M189" s="627">
        <f t="shared" si="127"/>
        <v>0</v>
      </c>
      <c r="N189" s="627">
        <f t="shared" si="127"/>
        <v>0</v>
      </c>
      <c r="O189" s="627">
        <f t="shared" si="127"/>
        <v>0</v>
      </c>
      <c r="P189" s="627">
        <f t="shared" si="127"/>
        <v>0</v>
      </c>
      <c r="Q189" s="627">
        <f t="shared" si="127"/>
        <v>0</v>
      </c>
      <c r="R189" s="627">
        <f t="shared" si="127"/>
        <v>0</v>
      </c>
      <c r="S189" s="627">
        <f t="shared" si="127"/>
        <v>0</v>
      </c>
      <c r="T189" s="627">
        <f t="shared" si="127"/>
        <v>0</v>
      </c>
      <c r="U189" s="627">
        <f t="shared" si="127"/>
        <v>0</v>
      </c>
      <c r="V189" s="627">
        <f t="shared" si="127"/>
        <v>0</v>
      </c>
      <c r="W189" s="627">
        <f t="shared" si="127"/>
        <v>0</v>
      </c>
      <c r="X189" s="627">
        <f t="shared" si="127"/>
        <v>0</v>
      </c>
      <c r="Y189" s="627">
        <f t="shared" si="127"/>
        <v>0</v>
      </c>
      <c r="Z189" s="627">
        <f t="shared" si="127"/>
        <v>0</v>
      </c>
      <c r="AA189" s="627">
        <f t="shared" si="127"/>
        <v>0</v>
      </c>
      <c r="AB189" s="627">
        <f t="shared" si="127"/>
        <v>0</v>
      </c>
      <c r="AC189" s="627">
        <f t="shared" si="127"/>
        <v>0</v>
      </c>
      <c r="AD189" s="627">
        <f t="shared" si="127"/>
        <v>0</v>
      </c>
      <c r="AE189" s="627">
        <f t="shared" si="127"/>
        <v>0</v>
      </c>
      <c r="AF189" s="627">
        <f t="shared" si="127"/>
        <v>0</v>
      </c>
      <c r="AG189" s="627">
        <f t="shared" si="127"/>
        <v>0</v>
      </c>
      <c r="AH189" s="3"/>
    </row>
    <row r="190" spans="1:34" s="4" customFormat="1" ht="15" customHeight="1" outlineLevel="1">
      <c r="B190" s="182" t="s">
        <v>68</v>
      </c>
      <c r="F190" s="143"/>
      <c r="G190" s="140"/>
      <c r="H190" s="8"/>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3"/>
    </row>
    <row r="191" spans="1:34" s="4" customFormat="1" ht="15" customHeight="1" outlineLevel="1">
      <c r="F191" s="143" t="s">
        <v>213</v>
      </c>
      <c r="G191" s="140" t="s">
        <v>82</v>
      </c>
      <c r="H191" s="585">
        <f>1-H192</f>
        <v>1</v>
      </c>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3"/>
    </row>
    <row r="192" spans="1:34" s="4" customFormat="1" ht="15" customHeight="1" outlineLevel="1">
      <c r="A192" s="583">
        <f t="shared" ref="A192" si="128">IF(B192="",0,1)</f>
        <v>0</v>
      </c>
      <c r="B192" s="130" t="str">
        <f>IF(ISBLANK(H192),F192 &amp; " is blank","")</f>
        <v/>
      </c>
      <c r="F192" s="143" t="s">
        <v>214</v>
      </c>
      <c r="G192" s="140" t="s">
        <v>82</v>
      </c>
      <c r="H192" s="586">
        <v>0</v>
      </c>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3"/>
    </row>
    <row r="193" spans="1:34" s="4" customFormat="1" ht="15" customHeight="1" outlineLevel="1">
      <c r="F193" s="134"/>
      <c r="G193" s="140"/>
      <c r="H193" s="18"/>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3"/>
    </row>
    <row r="194" spans="1:34" s="4" customFormat="1" ht="15" customHeight="1" outlineLevel="1">
      <c r="F194" s="134" t="s">
        <v>215</v>
      </c>
      <c r="G194" s="140" t="s">
        <v>120</v>
      </c>
      <c r="H194" s="584">
        <f t="shared" ref="H194:H197" si="129">SUMIF($I$9:$AG$9,1,I194:AG194)</f>
        <v>0</v>
      </c>
      <c r="I194" s="113">
        <f t="shared" ref="I194:AG194" si="130">IF(I189&lt;0,-I189,0)</f>
        <v>0</v>
      </c>
      <c r="J194" s="113">
        <f t="shared" si="130"/>
        <v>0</v>
      </c>
      <c r="K194" s="113">
        <f t="shared" si="130"/>
        <v>0</v>
      </c>
      <c r="L194" s="113">
        <f t="shared" si="130"/>
        <v>0</v>
      </c>
      <c r="M194" s="113">
        <f t="shared" si="130"/>
        <v>0</v>
      </c>
      <c r="N194" s="113">
        <f t="shared" si="130"/>
        <v>0</v>
      </c>
      <c r="O194" s="113">
        <f t="shared" si="130"/>
        <v>0</v>
      </c>
      <c r="P194" s="113">
        <f t="shared" si="130"/>
        <v>0</v>
      </c>
      <c r="Q194" s="113">
        <f t="shared" si="130"/>
        <v>0</v>
      </c>
      <c r="R194" s="113">
        <f t="shared" si="130"/>
        <v>0</v>
      </c>
      <c r="S194" s="113">
        <f t="shared" si="130"/>
        <v>0</v>
      </c>
      <c r="T194" s="113">
        <f t="shared" si="130"/>
        <v>0</v>
      </c>
      <c r="U194" s="113">
        <f t="shared" si="130"/>
        <v>0</v>
      </c>
      <c r="V194" s="113">
        <f t="shared" si="130"/>
        <v>0</v>
      </c>
      <c r="W194" s="113">
        <f t="shared" si="130"/>
        <v>0</v>
      </c>
      <c r="X194" s="113">
        <f t="shared" si="130"/>
        <v>0</v>
      </c>
      <c r="Y194" s="113">
        <f t="shared" si="130"/>
        <v>0</v>
      </c>
      <c r="Z194" s="113">
        <f t="shared" si="130"/>
        <v>0</v>
      </c>
      <c r="AA194" s="113">
        <f t="shared" si="130"/>
        <v>0</v>
      </c>
      <c r="AB194" s="113">
        <f t="shared" si="130"/>
        <v>0</v>
      </c>
      <c r="AC194" s="113">
        <f t="shared" si="130"/>
        <v>0</v>
      </c>
      <c r="AD194" s="113">
        <f t="shared" si="130"/>
        <v>0</v>
      </c>
      <c r="AE194" s="113">
        <f t="shared" si="130"/>
        <v>0</v>
      </c>
      <c r="AF194" s="113">
        <f t="shared" si="130"/>
        <v>0</v>
      </c>
      <c r="AG194" s="113">
        <f t="shared" si="130"/>
        <v>0</v>
      </c>
      <c r="AH194" s="3"/>
    </row>
    <row r="195" spans="1:34" s="4" customFormat="1" ht="15" customHeight="1" outlineLevel="1">
      <c r="A195" s="583">
        <f t="shared" ref="A195" si="131">IF(B195="",0,1)</f>
        <v>0</v>
      </c>
      <c r="B195" s="130" t="str">
        <f>IF(H195&gt;H189,"Total dividends paid is greater than cashflow available for equity","")</f>
        <v/>
      </c>
      <c r="F195" s="134" t="s">
        <v>216</v>
      </c>
      <c r="G195" s="140" t="s">
        <v>120</v>
      </c>
      <c r="H195" s="584">
        <f t="shared" si="129"/>
        <v>0</v>
      </c>
      <c r="I195" s="463"/>
      <c r="J195" s="463"/>
      <c r="K195" s="463"/>
      <c r="L195" s="463"/>
      <c r="M195" s="463"/>
      <c r="N195" s="463"/>
      <c r="O195" s="463"/>
      <c r="P195" s="463"/>
      <c r="Q195" s="463"/>
      <c r="R195" s="463"/>
      <c r="S195" s="463"/>
      <c r="T195" s="463"/>
      <c r="U195" s="463"/>
      <c r="V195" s="463"/>
      <c r="W195" s="463"/>
      <c r="X195" s="463"/>
      <c r="Y195" s="463"/>
      <c r="Z195" s="463"/>
      <c r="AA195" s="463"/>
      <c r="AB195" s="463"/>
      <c r="AC195" s="463"/>
      <c r="AD195" s="463"/>
      <c r="AE195" s="463"/>
      <c r="AF195" s="463"/>
      <c r="AG195" s="463"/>
      <c r="AH195" s="3"/>
    </row>
    <row r="196" spans="1:34" s="4" customFormat="1" ht="15" customHeight="1" outlineLevel="1">
      <c r="F196" s="134" t="s">
        <v>217</v>
      </c>
      <c r="G196" s="140" t="s">
        <v>120</v>
      </c>
      <c r="H196" s="584">
        <f t="shared" si="129"/>
        <v>0</v>
      </c>
      <c r="I196" s="113">
        <f t="shared" ref="I196:AG196" si="132">IF(AND(I$9=1,I189&gt;0),(I195*$H$191),0)</f>
        <v>0</v>
      </c>
      <c r="J196" s="113">
        <f t="shared" si="132"/>
        <v>0</v>
      </c>
      <c r="K196" s="113">
        <f t="shared" si="132"/>
        <v>0</v>
      </c>
      <c r="L196" s="113">
        <f t="shared" si="132"/>
        <v>0</v>
      </c>
      <c r="M196" s="113">
        <f t="shared" si="132"/>
        <v>0</v>
      </c>
      <c r="N196" s="113">
        <f t="shared" si="132"/>
        <v>0</v>
      </c>
      <c r="O196" s="113">
        <f t="shared" si="132"/>
        <v>0</v>
      </c>
      <c r="P196" s="113">
        <f t="shared" si="132"/>
        <v>0</v>
      </c>
      <c r="Q196" s="113">
        <f t="shared" si="132"/>
        <v>0</v>
      </c>
      <c r="R196" s="113">
        <f t="shared" si="132"/>
        <v>0</v>
      </c>
      <c r="S196" s="113">
        <f t="shared" si="132"/>
        <v>0</v>
      </c>
      <c r="T196" s="113">
        <f t="shared" si="132"/>
        <v>0</v>
      </c>
      <c r="U196" s="113">
        <f t="shared" si="132"/>
        <v>0</v>
      </c>
      <c r="V196" s="113">
        <f t="shared" si="132"/>
        <v>0</v>
      </c>
      <c r="W196" s="113">
        <f t="shared" si="132"/>
        <v>0</v>
      </c>
      <c r="X196" s="113">
        <f t="shared" si="132"/>
        <v>0</v>
      </c>
      <c r="Y196" s="113">
        <f t="shared" si="132"/>
        <v>0</v>
      </c>
      <c r="Z196" s="113">
        <f t="shared" si="132"/>
        <v>0</v>
      </c>
      <c r="AA196" s="113">
        <f t="shared" si="132"/>
        <v>0</v>
      </c>
      <c r="AB196" s="113">
        <f t="shared" si="132"/>
        <v>0</v>
      </c>
      <c r="AC196" s="113">
        <f t="shared" si="132"/>
        <v>0</v>
      </c>
      <c r="AD196" s="113">
        <f t="shared" si="132"/>
        <v>0</v>
      </c>
      <c r="AE196" s="113">
        <f t="shared" si="132"/>
        <v>0</v>
      </c>
      <c r="AF196" s="113">
        <f t="shared" si="132"/>
        <v>0</v>
      </c>
      <c r="AG196" s="113">
        <f t="shared" si="132"/>
        <v>0</v>
      </c>
      <c r="AH196" s="3"/>
    </row>
    <row r="197" spans="1:34" s="4" customFormat="1" ht="15" customHeight="1" outlineLevel="1">
      <c r="F197" s="134" t="s">
        <v>218</v>
      </c>
      <c r="G197" s="140" t="s">
        <v>120</v>
      </c>
      <c r="H197" s="584">
        <f t="shared" si="129"/>
        <v>0</v>
      </c>
      <c r="I197" s="113">
        <f t="shared" ref="I197:AG197" si="133">IF(AND(I9=1,I189&gt;0),(I195*$H$192),0)</f>
        <v>0</v>
      </c>
      <c r="J197" s="113">
        <f t="shared" si="133"/>
        <v>0</v>
      </c>
      <c r="K197" s="113">
        <f t="shared" si="133"/>
        <v>0</v>
      </c>
      <c r="L197" s="113">
        <f t="shared" si="133"/>
        <v>0</v>
      </c>
      <c r="M197" s="113">
        <f t="shared" si="133"/>
        <v>0</v>
      </c>
      <c r="N197" s="113">
        <f t="shared" si="133"/>
        <v>0</v>
      </c>
      <c r="O197" s="113">
        <f t="shared" si="133"/>
        <v>0</v>
      </c>
      <c r="P197" s="113">
        <f t="shared" si="133"/>
        <v>0</v>
      </c>
      <c r="Q197" s="113">
        <f t="shared" si="133"/>
        <v>0</v>
      </c>
      <c r="R197" s="113">
        <f t="shared" si="133"/>
        <v>0</v>
      </c>
      <c r="S197" s="113">
        <f t="shared" si="133"/>
        <v>0</v>
      </c>
      <c r="T197" s="113">
        <f t="shared" si="133"/>
        <v>0</v>
      </c>
      <c r="U197" s="113">
        <f t="shared" si="133"/>
        <v>0</v>
      </c>
      <c r="V197" s="113">
        <f t="shared" si="133"/>
        <v>0</v>
      </c>
      <c r="W197" s="113">
        <f t="shared" si="133"/>
        <v>0</v>
      </c>
      <c r="X197" s="113">
        <f t="shared" si="133"/>
        <v>0</v>
      </c>
      <c r="Y197" s="113">
        <f t="shared" si="133"/>
        <v>0</v>
      </c>
      <c r="Z197" s="113">
        <f t="shared" si="133"/>
        <v>0</v>
      </c>
      <c r="AA197" s="113">
        <f t="shared" si="133"/>
        <v>0</v>
      </c>
      <c r="AB197" s="113">
        <f t="shared" si="133"/>
        <v>0</v>
      </c>
      <c r="AC197" s="113">
        <f t="shared" si="133"/>
        <v>0</v>
      </c>
      <c r="AD197" s="113">
        <f t="shared" si="133"/>
        <v>0</v>
      </c>
      <c r="AE197" s="113">
        <f t="shared" si="133"/>
        <v>0</v>
      </c>
      <c r="AF197" s="113">
        <f t="shared" si="133"/>
        <v>0</v>
      </c>
      <c r="AG197" s="113">
        <f t="shared" si="133"/>
        <v>0</v>
      </c>
      <c r="AH197" s="3"/>
    </row>
    <row r="198" spans="1:34" s="4" customFormat="1" ht="15" customHeight="1" outlineLevel="1">
      <c r="F198" s="134"/>
      <c r="G198" s="140"/>
      <c r="H198" s="18"/>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3"/>
    </row>
    <row r="199" spans="1:34" s="4" customFormat="1" ht="15" outlineLevel="1">
      <c r="F199" s="143" t="s">
        <v>219</v>
      </c>
      <c r="G199" s="140" t="s">
        <v>120</v>
      </c>
      <c r="H199" s="584">
        <f t="shared" ref="H199" si="134">SUMIF($I$9:$AG$9,1,I199:AG199)</f>
        <v>0</v>
      </c>
      <c r="I199" s="627">
        <f t="shared" ref="I199:AG199" si="135">IF(I$9=1,SUM(I189,I194,I196,I197),0)</f>
        <v>0</v>
      </c>
      <c r="J199" s="627">
        <f t="shared" si="135"/>
        <v>0</v>
      </c>
      <c r="K199" s="627">
        <f t="shared" si="135"/>
        <v>0</v>
      </c>
      <c r="L199" s="627">
        <f t="shared" si="135"/>
        <v>0</v>
      </c>
      <c r="M199" s="627">
        <f t="shared" si="135"/>
        <v>0</v>
      </c>
      <c r="N199" s="627">
        <f t="shared" si="135"/>
        <v>0</v>
      </c>
      <c r="O199" s="627">
        <f t="shared" si="135"/>
        <v>0</v>
      </c>
      <c r="P199" s="627">
        <f t="shared" si="135"/>
        <v>0</v>
      </c>
      <c r="Q199" s="627">
        <f t="shared" si="135"/>
        <v>0</v>
      </c>
      <c r="R199" s="627">
        <f t="shared" si="135"/>
        <v>0</v>
      </c>
      <c r="S199" s="627">
        <f t="shared" si="135"/>
        <v>0</v>
      </c>
      <c r="T199" s="627">
        <f t="shared" si="135"/>
        <v>0</v>
      </c>
      <c r="U199" s="627">
        <f t="shared" si="135"/>
        <v>0</v>
      </c>
      <c r="V199" s="627">
        <f t="shared" si="135"/>
        <v>0</v>
      </c>
      <c r="W199" s="627">
        <f t="shared" si="135"/>
        <v>0</v>
      </c>
      <c r="X199" s="627">
        <f t="shared" si="135"/>
        <v>0</v>
      </c>
      <c r="Y199" s="627">
        <f t="shared" si="135"/>
        <v>0</v>
      </c>
      <c r="Z199" s="627">
        <f t="shared" si="135"/>
        <v>0</v>
      </c>
      <c r="AA199" s="627">
        <f t="shared" si="135"/>
        <v>0</v>
      </c>
      <c r="AB199" s="627">
        <f t="shared" si="135"/>
        <v>0</v>
      </c>
      <c r="AC199" s="627">
        <f t="shared" si="135"/>
        <v>0</v>
      </c>
      <c r="AD199" s="627">
        <f t="shared" si="135"/>
        <v>0</v>
      </c>
      <c r="AE199" s="627">
        <f t="shared" si="135"/>
        <v>0</v>
      </c>
      <c r="AF199" s="627">
        <f t="shared" si="135"/>
        <v>0</v>
      </c>
      <c r="AG199" s="627">
        <f t="shared" si="135"/>
        <v>0</v>
      </c>
      <c r="AH199" s="3"/>
    </row>
    <row r="200" spans="1:34" s="4" customFormat="1" ht="15" outlineLevel="1">
      <c r="F200" s="134"/>
      <c r="G200" s="140"/>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3"/>
    </row>
    <row r="201" spans="1:34" s="4" customFormat="1" ht="15" outlineLevel="1">
      <c r="F201" s="134" t="s">
        <v>220</v>
      </c>
      <c r="G201" s="140" t="s">
        <v>120</v>
      </c>
      <c r="H201" s="18"/>
      <c r="I201" s="29">
        <f>H202</f>
        <v>0</v>
      </c>
      <c r="J201" s="29">
        <f t="shared" ref="J201:AG201" si="136">I202</f>
        <v>0</v>
      </c>
      <c r="K201" s="29">
        <f t="shared" si="136"/>
        <v>0</v>
      </c>
      <c r="L201" s="29">
        <f t="shared" si="136"/>
        <v>0</v>
      </c>
      <c r="M201" s="29">
        <f t="shared" si="136"/>
        <v>0</v>
      </c>
      <c r="N201" s="29">
        <f t="shared" si="136"/>
        <v>0</v>
      </c>
      <c r="O201" s="29">
        <f t="shared" si="136"/>
        <v>0</v>
      </c>
      <c r="P201" s="29">
        <f t="shared" si="136"/>
        <v>0</v>
      </c>
      <c r="Q201" s="29">
        <f t="shared" si="136"/>
        <v>0</v>
      </c>
      <c r="R201" s="29">
        <f t="shared" si="136"/>
        <v>0</v>
      </c>
      <c r="S201" s="29">
        <f t="shared" si="136"/>
        <v>0</v>
      </c>
      <c r="T201" s="29">
        <f t="shared" si="136"/>
        <v>0</v>
      </c>
      <c r="U201" s="29">
        <f t="shared" si="136"/>
        <v>0</v>
      </c>
      <c r="V201" s="29">
        <f t="shared" si="136"/>
        <v>0</v>
      </c>
      <c r="W201" s="29">
        <f t="shared" si="136"/>
        <v>0</v>
      </c>
      <c r="X201" s="29">
        <f t="shared" si="136"/>
        <v>0</v>
      </c>
      <c r="Y201" s="29">
        <f t="shared" si="136"/>
        <v>0</v>
      </c>
      <c r="Z201" s="29">
        <f t="shared" si="136"/>
        <v>0</v>
      </c>
      <c r="AA201" s="29">
        <f t="shared" si="136"/>
        <v>0</v>
      </c>
      <c r="AB201" s="29">
        <f t="shared" si="136"/>
        <v>0</v>
      </c>
      <c r="AC201" s="29">
        <f t="shared" si="136"/>
        <v>0</v>
      </c>
      <c r="AD201" s="29">
        <f t="shared" si="136"/>
        <v>0</v>
      </c>
      <c r="AE201" s="29">
        <f t="shared" si="136"/>
        <v>0</v>
      </c>
      <c r="AF201" s="29">
        <f t="shared" si="136"/>
        <v>0</v>
      </c>
      <c r="AG201" s="29">
        <f t="shared" si="136"/>
        <v>0</v>
      </c>
      <c r="AH201" s="3"/>
    </row>
    <row r="202" spans="1:34" s="4" customFormat="1" ht="15.75" outlineLevel="1" thickBot="1">
      <c r="F202" s="134" t="s">
        <v>221</v>
      </c>
      <c r="G202" s="140" t="s">
        <v>120</v>
      </c>
      <c r="H202" s="20">
        <v>0</v>
      </c>
      <c r="I202" s="587">
        <f>I201+I199</f>
        <v>0</v>
      </c>
      <c r="J202" s="587">
        <f t="shared" ref="J202:AG202" si="137">J201+J199</f>
        <v>0</v>
      </c>
      <c r="K202" s="587">
        <f t="shared" si="137"/>
        <v>0</v>
      </c>
      <c r="L202" s="587">
        <f t="shared" si="137"/>
        <v>0</v>
      </c>
      <c r="M202" s="587">
        <f t="shared" si="137"/>
        <v>0</v>
      </c>
      <c r="N202" s="587">
        <f t="shared" si="137"/>
        <v>0</v>
      </c>
      <c r="O202" s="587">
        <f t="shared" si="137"/>
        <v>0</v>
      </c>
      <c r="P202" s="587">
        <f t="shared" si="137"/>
        <v>0</v>
      </c>
      <c r="Q202" s="587">
        <f t="shared" si="137"/>
        <v>0</v>
      </c>
      <c r="R202" s="587">
        <f t="shared" si="137"/>
        <v>0</v>
      </c>
      <c r="S202" s="587">
        <f t="shared" si="137"/>
        <v>0</v>
      </c>
      <c r="T202" s="587">
        <f t="shared" si="137"/>
        <v>0</v>
      </c>
      <c r="U202" s="587">
        <f t="shared" si="137"/>
        <v>0</v>
      </c>
      <c r="V202" s="587">
        <f t="shared" si="137"/>
        <v>0</v>
      </c>
      <c r="W202" s="587">
        <f t="shared" si="137"/>
        <v>0</v>
      </c>
      <c r="X202" s="587">
        <f t="shared" si="137"/>
        <v>0</v>
      </c>
      <c r="Y202" s="587">
        <f t="shared" si="137"/>
        <v>0</v>
      </c>
      <c r="Z202" s="587">
        <f t="shared" si="137"/>
        <v>0</v>
      </c>
      <c r="AA202" s="587">
        <f t="shared" si="137"/>
        <v>0</v>
      </c>
      <c r="AB202" s="587">
        <f t="shared" si="137"/>
        <v>0</v>
      </c>
      <c r="AC202" s="587">
        <f t="shared" si="137"/>
        <v>0</v>
      </c>
      <c r="AD202" s="587">
        <f t="shared" si="137"/>
        <v>0</v>
      </c>
      <c r="AE202" s="587">
        <f t="shared" si="137"/>
        <v>0</v>
      </c>
      <c r="AF202" s="587">
        <f t="shared" si="137"/>
        <v>0</v>
      </c>
      <c r="AG202" s="587">
        <f t="shared" si="137"/>
        <v>0</v>
      </c>
      <c r="AH202" s="3"/>
    </row>
    <row r="203" spans="1:34" s="4" customFormat="1" ht="15.75" outlineLevel="1" thickTop="1">
      <c r="F203" s="134" t="s">
        <v>222</v>
      </c>
      <c r="G203" s="140" t="s">
        <v>223</v>
      </c>
      <c r="H203" s="588">
        <f t="shared" ref="H203" si="138">SUMIF($I$9:$AG$9,1,I203:AG203)</f>
        <v>0</v>
      </c>
      <c r="I203" s="131">
        <f>IF(I202&lt;0,1,0)</f>
        <v>0</v>
      </c>
      <c r="J203" s="131">
        <f t="shared" ref="J203:AG203" si="139">IF(J202&lt;0,1,0)</f>
        <v>0</v>
      </c>
      <c r="K203" s="131">
        <f t="shared" si="139"/>
        <v>0</v>
      </c>
      <c r="L203" s="131">
        <f t="shared" si="139"/>
        <v>0</v>
      </c>
      <c r="M203" s="131">
        <f t="shared" si="139"/>
        <v>0</v>
      </c>
      <c r="N203" s="131">
        <f t="shared" si="139"/>
        <v>0</v>
      </c>
      <c r="O203" s="131">
        <f t="shared" si="139"/>
        <v>0</v>
      </c>
      <c r="P203" s="131">
        <f t="shared" si="139"/>
        <v>0</v>
      </c>
      <c r="Q203" s="131">
        <f t="shared" si="139"/>
        <v>0</v>
      </c>
      <c r="R203" s="131">
        <f t="shared" si="139"/>
        <v>0</v>
      </c>
      <c r="S203" s="131">
        <f t="shared" si="139"/>
        <v>0</v>
      </c>
      <c r="T203" s="131">
        <f t="shared" si="139"/>
        <v>0</v>
      </c>
      <c r="U203" s="131">
        <f t="shared" si="139"/>
        <v>0</v>
      </c>
      <c r="V203" s="131">
        <f t="shared" si="139"/>
        <v>0</v>
      </c>
      <c r="W203" s="131">
        <f t="shared" si="139"/>
        <v>0</v>
      </c>
      <c r="X203" s="131">
        <f t="shared" si="139"/>
        <v>0</v>
      </c>
      <c r="Y203" s="131">
        <f t="shared" si="139"/>
        <v>0</v>
      </c>
      <c r="Z203" s="131">
        <f t="shared" si="139"/>
        <v>0</v>
      </c>
      <c r="AA203" s="131">
        <f t="shared" si="139"/>
        <v>0</v>
      </c>
      <c r="AB203" s="131">
        <f t="shared" si="139"/>
        <v>0</v>
      </c>
      <c r="AC203" s="131">
        <f t="shared" si="139"/>
        <v>0</v>
      </c>
      <c r="AD203" s="131">
        <f t="shared" si="139"/>
        <v>0</v>
      </c>
      <c r="AE203" s="131">
        <f t="shared" si="139"/>
        <v>0</v>
      </c>
      <c r="AF203" s="131">
        <f t="shared" si="139"/>
        <v>0</v>
      </c>
      <c r="AG203" s="131">
        <f t="shared" si="139"/>
        <v>0</v>
      </c>
      <c r="AH203" s="3"/>
    </row>
    <row r="204" spans="1:34" s="4" customFormat="1" ht="15" outlineLevel="1">
      <c r="F204" s="134"/>
      <c r="G204" s="134"/>
      <c r="AH204" s="3"/>
    </row>
    <row r="205" spans="1:34" s="4" customFormat="1" ht="15" outlineLevel="1">
      <c r="E205" s="1" t="s">
        <v>224</v>
      </c>
      <c r="F205" s="134"/>
      <c r="G205" s="140"/>
      <c r="H205" s="3"/>
      <c r="AH205" s="3"/>
    </row>
    <row r="206" spans="1:34" s="4" customFormat="1" ht="15" outlineLevel="1">
      <c r="F206" s="141" t="s">
        <v>225</v>
      </c>
      <c r="G206" s="140" t="s">
        <v>226</v>
      </c>
      <c r="H206" s="3"/>
      <c r="I206" s="132">
        <f t="shared" ref="I206:AG206" si="140">IFERROR(-I144/I151,0)</f>
        <v>0</v>
      </c>
      <c r="J206" s="132">
        <f t="shared" si="140"/>
        <v>0</v>
      </c>
      <c r="K206" s="132">
        <f t="shared" si="140"/>
        <v>0</v>
      </c>
      <c r="L206" s="132">
        <f t="shared" si="140"/>
        <v>0</v>
      </c>
      <c r="M206" s="132">
        <f t="shared" si="140"/>
        <v>0</v>
      </c>
      <c r="N206" s="132">
        <f t="shared" si="140"/>
        <v>0</v>
      </c>
      <c r="O206" s="132">
        <f t="shared" si="140"/>
        <v>0</v>
      </c>
      <c r="P206" s="132">
        <f t="shared" si="140"/>
        <v>0</v>
      </c>
      <c r="Q206" s="132">
        <f t="shared" si="140"/>
        <v>0</v>
      </c>
      <c r="R206" s="132">
        <f t="shared" si="140"/>
        <v>0</v>
      </c>
      <c r="S206" s="132">
        <f t="shared" si="140"/>
        <v>0</v>
      </c>
      <c r="T206" s="132">
        <f t="shared" si="140"/>
        <v>0</v>
      </c>
      <c r="U206" s="132">
        <f t="shared" si="140"/>
        <v>0</v>
      </c>
      <c r="V206" s="132">
        <f t="shared" si="140"/>
        <v>0</v>
      </c>
      <c r="W206" s="132">
        <f t="shared" si="140"/>
        <v>0</v>
      </c>
      <c r="X206" s="132">
        <f t="shared" si="140"/>
        <v>0</v>
      </c>
      <c r="Y206" s="132">
        <f t="shared" si="140"/>
        <v>0</v>
      </c>
      <c r="Z206" s="132">
        <f t="shared" si="140"/>
        <v>0</v>
      </c>
      <c r="AA206" s="132">
        <f t="shared" si="140"/>
        <v>0</v>
      </c>
      <c r="AB206" s="132">
        <f t="shared" si="140"/>
        <v>0</v>
      </c>
      <c r="AC206" s="132">
        <f t="shared" si="140"/>
        <v>0</v>
      </c>
      <c r="AD206" s="132">
        <f t="shared" si="140"/>
        <v>0</v>
      </c>
      <c r="AE206" s="132">
        <f t="shared" si="140"/>
        <v>0</v>
      </c>
      <c r="AF206" s="132">
        <f t="shared" si="140"/>
        <v>0</v>
      </c>
      <c r="AG206" s="132">
        <f t="shared" si="140"/>
        <v>0</v>
      </c>
      <c r="AH206" s="3"/>
    </row>
    <row r="207" spans="1:34" s="4" customFormat="1" ht="15" outlineLevel="1">
      <c r="F207" s="141" t="s">
        <v>227</v>
      </c>
      <c r="G207" s="140" t="s">
        <v>226</v>
      </c>
      <c r="H207" s="3"/>
      <c r="I207" s="516"/>
      <c r="J207" s="516"/>
      <c r="K207" s="516"/>
      <c r="L207" s="516"/>
      <c r="M207" s="516"/>
      <c r="N207" s="516"/>
      <c r="O207" s="516"/>
      <c r="P207" s="516"/>
      <c r="Q207" s="516"/>
      <c r="R207" s="516"/>
      <c r="S207" s="516"/>
      <c r="T207" s="516"/>
      <c r="U207" s="516"/>
      <c r="V207" s="516"/>
      <c r="W207" s="516"/>
      <c r="X207" s="516"/>
      <c r="Y207" s="516"/>
      <c r="Z207" s="516"/>
      <c r="AA207" s="516"/>
      <c r="AB207" s="516"/>
      <c r="AC207" s="516"/>
      <c r="AD207" s="516"/>
      <c r="AE207" s="516"/>
      <c r="AF207" s="516"/>
      <c r="AG207" s="516"/>
      <c r="AH207" s="3"/>
    </row>
    <row r="208" spans="1:34" s="4" customFormat="1" ht="15" outlineLevel="1">
      <c r="E208" s="3"/>
      <c r="F208" s="134" t="s">
        <v>228</v>
      </c>
      <c r="G208" s="140" t="s">
        <v>226</v>
      </c>
      <c r="H208" s="3"/>
      <c r="I208" s="516"/>
      <c r="J208" s="516"/>
      <c r="K208" s="516"/>
      <c r="L208" s="516"/>
      <c r="M208" s="516"/>
      <c r="N208" s="516"/>
      <c r="O208" s="516"/>
      <c r="P208" s="516"/>
      <c r="Q208" s="516"/>
      <c r="R208" s="516"/>
      <c r="S208" s="516"/>
      <c r="T208" s="516"/>
      <c r="U208" s="516"/>
      <c r="V208" s="516"/>
      <c r="W208" s="516"/>
      <c r="X208" s="516"/>
      <c r="Y208" s="516"/>
      <c r="Z208" s="516"/>
      <c r="AA208" s="516"/>
      <c r="AB208" s="516"/>
      <c r="AC208" s="516"/>
      <c r="AD208" s="516"/>
      <c r="AE208" s="516"/>
      <c r="AF208" s="516"/>
      <c r="AG208" s="516"/>
      <c r="AH208" s="3"/>
    </row>
    <row r="209" spans="1:34" s="4" customFormat="1" ht="15" outlineLevel="1">
      <c r="E209" s="3"/>
      <c r="F209" s="134" t="s">
        <v>229</v>
      </c>
      <c r="G209" s="140" t="s">
        <v>230</v>
      </c>
      <c r="H209" s="588">
        <f t="shared" ref="H209" si="141">SUMIF($I$9:$AG$9,1,I209:AG209)</f>
        <v>0</v>
      </c>
      <c r="I209" s="131">
        <f>IF(AND(I206&lt;MIN(I207:I208),I206&gt;0),1,0)</f>
        <v>0</v>
      </c>
      <c r="J209" s="131">
        <f t="shared" ref="J209:AG209" si="142">IF(AND(J206&lt;MIN(J207:J208),J206&gt;0),1,0)</f>
        <v>0</v>
      </c>
      <c r="K209" s="131">
        <f t="shared" si="142"/>
        <v>0</v>
      </c>
      <c r="L209" s="131">
        <f t="shared" si="142"/>
        <v>0</v>
      </c>
      <c r="M209" s="131">
        <f t="shared" si="142"/>
        <v>0</v>
      </c>
      <c r="N209" s="131">
        <f t="shared" si="142"/>
        <v>0</v>
      </c>
      <c r="O209" s="131">
        <f t="shared" si="142"/>
        <v>0</v>
      </c>
      <c r="P209" s="131">
        <f t="shared" si="142"/>
        <v>0</v>
      </c>
      <c r="Q209" s="131">
        <f t="shared" si="142"/>
        <v>0</v>
      </c>
      <c r="R209" s="131">
        <f t="shared" si="142"/>
        <v>0</v>
      </c>
      <c r="S209" s="131">
        <f t="shared" si="142"/>
        <v>0</v>
      </c>
      <c r="T209" s="131">
        <f t="shared" si="142"/>
        <v>0</v>
      </c>
      <c r="U209" s="131">
        <f t="shared" si="142"/>
        <v>0</v>
      </c>
      <c r="V209" s="131">
        <f t="shared" si="142"/>
        <v>0</v>
      </c>
      <c r="W209" s="131">
        <f t="shared" si="142"/>
        <v>0</v>
      </c>
      <c r="X209" s="131">
        <f t="shared" si="142"/>
        <v>0</v>
      </c>
      <c r="Y209" s="131">
        <f t="shared" si="142"/>
        <v>0</v>
      </c>
      <c r="Z209" s="131">
        <f t="shared" si="142"/>
        <v>0</v>
      </c>
      <c r="AA209" s="131">
        <f t="shared" si="142"/>
        <v>0</v>
      </c>
      <c r="AB209" s="131">
        <f t="shared" si="142"/>
        <v>0</v>
      </c>
      <c r="AC209" s="131">
        <f t="shared" si="142"/>
        <v>0</v>
      </c>
      <c r="AD209" s="131">
        <f t="shared" si="142"/>
        <v>0</v>
      </c>
      <c r="AE209" s="131">
        <f t="shared" si="142"/>
        <v>0</v>
      </c>
      <c r="AF209" s="131">
        <f t="shared" si="142"/>
        <v>0</v>
      </c>
      <c r="AG209" s="131">
        <f t="shared" si="142"/>
        <v>0</v>
      </c>
      <c r="AH209" s="3"/>
    </row>
    <row r="210" spans="1:34" s="4" customFormat="1" ht="15">
      <c r="F210" s="134"/>
      <c r="G210" s="134"/>
      <c r="AH210" s="3"/>
    </row>
    <row r="211" spans="1:34" s="4" customFormat="1" ht="15">
      <c r="A211" s="165" t="s">
        <v>231</v>
      </c>
      <c r="B211" s="165"/>
      <c r="C211" s="165"/>
      <c r="D211" s="165"/>
      <c r="E211" s="165"/>
      <c r="F211" s="168"/>
      <c r="G211" s="168"/>
      <c r="H211" s="165"/>
      <c r="I211" s="168">
        <f t="shared" ref="I211:AG211" si="143">I55</f>
        <v>2026</v>
      </c>
      <c r="J211" s="168">
        <f t="shared" si="143"/>
        <v>2027</v>
      </c>
      <c r="K211" s="168">
        <f t="shared" si="143"/>
        <v>2028</v>
      </c>
      <c r="L211" s="168">
        <f t="shared" si="143"/>
        <v>2029</v>
      </c>
      <c r="M211" s="168">
        <f t="shared" si="143"/>
        <v>2030</v>
      </c>
      <c r="N211" s="168">
        <f t="shared" si="143"/>
        <v>2031</v>
      </c>
      <c r="O211" s="168">
        <f t="shared" si="143"/>
        <v>2032</v>
      </c>
      <c r="P211" s="168">
        <f t="shared" si="143"/>
        <v>2033</v>
      </c>
      <c r="Q211" s="168">
        <f t="shared" si="143"/>
        <v>2034</v>
      </c>
      <c r="R211" s="168">
        <f t="shared" si="143"/>
        <v>2035</v>
      </c>
      <c r="S211" s="168">
        <f t="shared" si="143"/>
        <v>2036</v>
      </c>
      <c r="T211" s="168">
        <f t="shared" si="143"/>
        <v>2037</v>
      </c>
      <c r="U211" s="168">
        <f t="shared" si="143"/>
        <v>2038</v>
      </c>
      <c r="V211" s="168">
        <f t="shared" si="143"/>
        <v>2039</v>
      </c>
      <c r="W211" s="168">
        <f t="shared" si="143"/>
        <v>2040</v>
      </c>
      <c r="X211" s="168">
        <f t="shared" si="143"/>
        <v>2041</v>
      </c>
      <c r="Y211" s="168">
        <f t="shared" si="143"/>
        <v>2042</v>
      </c>
      <c r="Z211" s="168">
        <f t="shared" si="143"/>
        <v>2043</v>
      </c>
      <c r="AA211" s="168">
        <f t="shared" si="143"/>
        <v>2044</v>
      </c>
      <c r="AB211" s="168">
        <f t="shared" si="143"/>
        <v>2045</v>
      </c>
      <c r="AC211" s="168">
        <f t="shared" si="143"/>
        <v>2046</v>
      </c>
      <c r="AD211" s="168">
        <f t="shared" si="143"/>
        <v>2047</v>
      </c>
      <c r="AE211" s="168">
        <f t="shared" si="143"/>
        <v>2048</v>
      </c>
      <c r="AF211" s="168">
        <f t="shared" si="143"/>
        <v>2049</v>
      </c>
      <c r="AG211" s="168">
        <f t="shared" si="143"/>
        <v>2050</v>
      </c>
      <c r="AH211" s="3"/>
    </row>
    <row r="212" spans="1:34" s="4" customFormat="1" ht="15" outlineLevel="1">
      <c r="E212" s="125"/>
      <c r="F212" s="144"/>
      <c r="G212" s="134"/>
      <c r="AH212" s="3"/>
    </row>
    <row r="213" spans="1:34" s="4" customFormat="1" ht="15" outlineLevel="1">
      <c r="E213" s="1" t="s">
        <v>232</v>
      </c>
      <c r="F213" s="134"/>
      <c r="G213" s="140"/>
      <c r="H213" s="3"/>
      <c r="AH213" s="3"/>
    </row>
    <row r="214" spans="1:34" s="4" customFormat="1" ht="15" outlineLevel="1">
      <c r="F214" s="141" t="s">
        <v>233</v>
      </c>
      <c r="G214" s="140" t="s">
        <v>120</v>
      </c>
      <c r="H214" s="584">
        <f t="shared" ref="H214:H216" si="144">SUMIF($I$9:$AG$9,1,I214:AG214)</f>
        <v>0</v>
      </c>
      <c r="I214" s="27">
        <f t="shared" ref="I214:AG214" si="145">-SUM(I147:I148)</f>
        <v>0</v>
      </c>
      <c r="J214" s="27">
        <f t="shared" si="145"/>
        <v>0</v>
      </c>
      <c r="K214" s="27">
        <f t="shared" si="145"/>
        <v>0</v>
      </c>
      <c r="L214" s="27">
        <f t="shared" si="145"/>
        <v>0</v>
      </c>
      <c r="M214" s="27">
        <f t="shared" si="145"/>
        <v>0</v>
      </c>
      <c r="N214" s="27">
        <f t="shared" si="145"/>
        <v>0</v>
      </c>
      <c r="O214" s="27">
        <f t="shared" si="145"/>
        <v>0</v>
      </c>
      <c r="P214" s="27">
        <f t="shared" si="145"/>
        <v>0</v>
      </c>
      <c r="Q214" s="27">
        <f t="shared" si="145"/>
        <v>0</v>
      </c>
      <c r="R214" s="27">
        <f t="shared" si="145"/>
        <v>0</v>
      </c>
      <c r="S214" s="27">
        <f t="shared" si="145"/>
        <v>0</v>
      </c>
      <c r="T214" s="27">
        <f t="shared" si="145"/>
        <v>0</v>
      </c>
      <c r="U214" s="27">
        <f t="shared" si="145"/>
        <v>0</v>
      </c>
      <c r="V214" s="27">
        <f t="shared" si="145"/>
        <v>0</v>
      </c>
      <c r="W214" s="27">
        <f t="shared" si="145"/>
        <v>0</v>
      </c>
      <c r="X214" s="27">
        <f t="shared" si="145"/>
        <v>0</v>
      </c>
      <c r="Y214" s="27">
        <f t="shared" si="145"/>
        <v>0</v>
      </c>
      <c r="Z214" s="27">
        <f t="shared" si="145"/>
        <v>0</v>
      </c>
      <c r="AA214" s="27">
        <f t="shared" si="145"/>
        <v>0</v>
      </c>
      <c r="AB214" s="27">
        <f t="shared" si="145"/>
        <v>0</v>
      </c>
      <c r="AC214" s="27">
        <f t="shared" si="145"/>
        <v>0</v>
      </c>
      <c r="AD214" s="27">
        <f t="shared" si="145"/>
        <v>0</v>
      </c>
      <c r="AE214" s="27">
        <f t="shared" si="145"/>
        <v>0</v>
      </c>
      <c r="AF214" s="27">
        <f t="shared" si="145"/>
        <v>0</v>
      </c>
      <c r="AG214" s="27">
        <f t="shared" si="145"/>
        <v>0</v>
      </c>
      <c r="AH214" s="3"/>
    </row>
    <row r="215" spans="1:34" s="4" customFormat="1" ht="15" outlineLevel="1">
      <c r="F215" s="141" t="s">
        <v>234</v>
      </c>
      <c r="G215" s="140" t="s">
        <v>120</v>
      </c>
      <c r="H215" s="584">
        <f t="shared" si="144"/>
        <v>0</v>
      </c>
      <c r="I215" s="27">
        <f t="shared" ref="I215:AG215" si="146">-SUM(I149:I150)</f>
        <v>0</v>
      </c>
      <c r="J215" s="27">
        <f t="shared" si="146"/>
        <v>0</v>
      </c>
      <c r="K215" s="27">
        <f t="shared" si="146"/>
        <v>0</v>
      </c>
      <c r="L215" s="27">
        <f t="shared" si="146"/>
        <v>0</v>
      </c>
      <c r="M215" s="27">
        <f t="shared" si="146"/>
        <v>0</v>
      </c>
      <c r="N215" s="27">
        <f t="shared" si="146"/>
        <v>0</v>
      </c>
      <c r="O215" s="27">
        <f t="shared" si="146"/>
        <v>0</v>
      </c>
      <c r="P215" s="27">
        <f t="shared" si="146"/>
        <v>0</v>
      </c>
      <c r="Q215" s="27">
        <f t="shared" si="146"/>
        <v>0</v>
      </c>
      <c r="R215" s="27">
        <f t="shared" si="146"/>
        <v>0</v>
      </c>
      <c r="S215" s="27">
        <f t="shared" si="146"/>
        <v>0</v>
      </c>
      <c r="T215" s="27">
        <f t="shared" si="146"/>
        <v>0</v>
      </c>
      <c r="U215" s="27">
        <f t="shared" si="146"/>
        <v>0</v>
      </c>
      <c r="V215" s="27">
        <f t="shared" si="146"/>
        <v>0</v>
      </c>
      <c r="W215" s="27">
        <f t="shared" si="146"/>
        <v>0</v>
      </c>
      <c r="X215" s="27">
        <f t="shared" si="146"/>
        <v>0</v>
      </c>
      <c r="Y215" s="27">
        <f t="shared" si="146"/>
        <v>0</v>
      </c>
      <c r="Z215" s="27">
        <f t="shared" si="146"/>
        <v>0</v>
      </c>
      <c r="AA215" s="27">
        <f t="shared" si="146"/>
        <v>0</v>
      </c>
      <c r="AB215" s="27">
        <f t="shared" si="146"/>
        <v>0</v>
      </c>
      <c r="AC215" s="27">
        <f t="shared" si="146"/>
        <v>0</v>
      </c>
      <c r="AD215" s="27">
        <f t="shared" si="146"/>
        <v>0</v>
      </c>
      <c r="AE215" s="27">
        <f t="shared" si="146"/>
        <v>0</v>
      </c>
      <c r="AF215" s="27">
        <f t="shared" si="146"/>
        <v>0</v>
      </c>
      <c r="AG215" s="27">
        <f t="shared" si="146"/>
        <v>0</v>
      </c>
      <c r="AH215" s="3"/>
    </row>
    <row r="216" spans="1:34" s="4" customFormat="1" ht="15" outlineLevel="1">
      <c r="E216" s="3"/>
      <c r="F216" s="134" t="s">
        <v>235</v>
      </c>
      <c r="G216" s="140" t="s">
        <v>120</v>
      </c>
      <c r="H216" s="584">
        <f t="shared" si="144"/>
        <v>0</v>
      </c>
      <c r="I216" s="27">
        <f>SUM(I214:I215)</f>
        <v>0</v>
      </c>
      <c r="J216" s="27">
        <f t="shared" ref="J216:AG216" si="147">SUM(J214:J215)</f>
        <v>0</v>
      </c>
      <c r="K216" s="27">
        <f t="shared" si="147"/>
        <v>0</v>
      </c>
      <c r="L216" s="27">
        <f t="shared" si="147"/>
        <v>0</v>
      </c>
      <c r="M216" s="27">
        <f t="shared" si="147"/>
        <v>0</v>
      </c>
      <c r="N216" s="27">
        <f t="shared" si="147"/>
        <v>0</v>
      </c>
      <c r="O216" s="27">
        <f t="shared" si="147"/>
        <v>0</v>
      </c>
      <c r="P216" s="27">
        <f t="shared" si="147"/>
        <v>0</v>
      </c>
      <c r="Q216" s="27">
        <f t="shared" si="147"/>
        <v>0</v>
      </c>
      <c r="R216" s="27">
        <f t="shared" si="147"/>
        <v>0</v>
      </c>
      <c r="S216" s="27">
        <f t="shared" si="147"/>
        <v>0</v>
      </c>
      <c r="T216" s="27">
        <f t="shared" si="147"/>
        <v>0</v>
      </c>
      <c r="U216" s="27">
        <f t="shared" si="147"/>
        <v>0</v>
      </c>
      <c r="V216" s="27">
        <f t="shared" si="147"/>
        <v>0</v>
      </c>
      <c r="W216" s="27">
        <f t="shared" si="147"/>
        <v>0</v>
      </c>
      <c r="X216" s="27">
        <f t="shared" si="147"/>
        <v>0</v>
      </c>
      <c r="Y216" s="27">
        <f t="shared" si="147"/>
        <v>0</v>
      </c>
      <c r="Z216" s="27">
        <f t="shared" si="147"/>
        <v>0</v>
      </c>
      <c r="AA216" s="27">
        <f t="shared" si="147"/>
        <v>0</v>
      </c>
      <c r="AB216" s="27">
        <f t="shared" si="147"/>
        <v>0</v>
      </c>
      <c r="AC216" s="27">
        <f t="shared" si="147"/>
        <v>0</v>
      </c>
      <c r="AD216" s="27">
        <f t="shared" si="147"/>
        <v>0</v>
      </c>
      <c r="AE216" s="27">
        <f t="shared" si="147"/>
        <v>0</v>
      </c>
      <c r="AF216" s="27">
        <f t="shared" si="147"/>
        <v>0</v>
      </c>
      <c r="AG216" s="27">
        <f t="shared" si="147"/>
        <v>0</v>
      </c>
      <c r="AH216" s="3"/>
    </row>
    <row r="217" spans="1:34" s="4" customFormat="1" ht="15" outlineLevel="1">
      <c r="E217" s="3"/>
      <c r="F217" s="134"/>
      <c r="G217" s="140"/>
      <c r="H217" s="3"/>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3"/>
    </row>
    <row r="218" spans="1:34" s="4" customFormat="1" ht="15" outlineLevel="1">
      <c r="E218" s="1" t="s">
        <v>236</v>
      </c>
      <c r="F218" s="134"/>
      <c r="G218" s="140"/>
      <c r="H218" s="3"/>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3"/>
    </row>
    <row r="219" spans="1:34" s="4" customFormat="1" ht="15" outlineLevel="1">
      <c r="F219" s="134" t="s">
        <v>237</v>
      </c>
      <c r="G219" s="140" t="s">
        <v>82</v>
      </c>
      <c r="H219" s="589">
        <f>SUM(I219:AG219)</f>
        <v>0</v>
      </c>
      <c r="I219" s="30">
        <f>IFERROR(I215/SUM($I$116:$AG$117),0)</f>
        <v>0</v>
      </c>
      <c r="J219" s="30">
        <f t="shared" ref="J219:AG219" si="148">IFERROR(J215/SUM($I$116:$AG$117),0)</f>
        <v>0</v>
      </c>
      <c r="K219" s="30">
        <f t="shared" si="148"/>
        <v>0</v>
      </c>
      <c r="L219" s="30">
        <f t="shared" si="148"/>
        <v>0</v>
      </c>
      <c r="M219" s="30">
        <f t="shared" si="148"/>
        <v>0</v>
      </c>
      <c r="N219" s="30">
        <f t="shared" si="148"/>
        <v>0</v>
      </c>
      <c r="O219" s="30">
        <f t="shared" si="148"/>
        <v>0</v>
      </c>
      <c r="P219" s="30">
        <f t="shared" si="148"/>
        <v>0</v>
      </c>
      <c r="Q219" s="30">
        <f t="shared" si="148"/>
        <v>0</v>
      </c>
      <c r="R219" s="30">
        <f t="shared" si="148"/>
        <v>0</v>
      </c>
      <c r="S219" s="30">
        <f t="shared" si="148"/>
        <v>0</v>
      </c>
      <c r="T219" s="30">
        <f t="shared" si="148"/>
        <v>0</v>
      </c>
      <c r="U219" s="30">
        <f t="shared" si="148"/>
        <v>0</v>
      </c>
      <c r="V219" s="30">
        <f t="shared" si="148"/>
        <v>0</v>
      </c>
      <c r="W219" s="30">
        <f t="shared" si="148"/>
        <v>0</v>
      </c>
      <c r="X219" s="30">
        <f t="shared" si="148"/>
        <v>0</v>
      </c>
      <c r="Y219" s="30">
        <f t="shared" si="148"/>
        <v>0</v>
      </c>
      <c r="Z219" s="30">
        <f t="shared" si="148"/>
        <v>0</v>
      </c>
      <c r="AA219" s="30">
        <f t="shared" si="148"/>
        <v>0</v>
      </c>
      <c r="AB219" s="30">
        <f t="shared" si="148"/>
        <v>0</v>
      </c>
      <c r="AC219" s="30">
        <f t="shared" si="148"/>
        <v>0</v>
      </c>
      <c r="AD219" s="30">
        <f t="shared" si="148"/>
        <v>0</v>
      </c>
      <c r="AE219" s="30">
        <f t="shared" si="148"/>
        <v>0</v>
      </c>
      <c r="AF219" s="30">
        <f t="shared" si="148"/>
        <v>0</v>
      </c>
      <c r="AG219" s="30">
        <f t="shared" si="148"/>
        <v>0</v>
      </c>
      <c r="AH219" s="3"/>
    </row>
    <row r="220" spans="1:34" s="4" customFormat="1" ht="15" outlineLevel="1">
      <c r="E220" s="3"/>
      <c r="F220" s="134"/>
      <c r="G220" s="140"/>
      <c r="H220" s="3"/>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3"/>
    </row>
    <row r="221" spans="1:34" s="4" customFormat="1" ht="15" outlineLevel="1">
      <c r="B221" s="182" t="s">
        <v>68</v>
      </c>
      <c r="E221" s="6" t="s">
        <v>238</v>
      </c>
      <c r="F221" s="134"/>
      <c r="G221" s="140"/>
      <c r="H221" s="3"/>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3"/>
    </row>
    <row r="222" spans="1:34" s="4" customFormat="1" ht="15" outlineLevel="1">
      <c r="E222" s="3"/>
      <c r="F222" s="134" t="s">
        <v>239</v>
      </c>
      <c r="G222" s="140" t="s">
        <v>120</v>
      </c>
      <c r="H222" s="3"/>
      <c r="I222" s="27">
        <f t="shared" ref="I222:AG222" si="149">I116+I117+H222-I215</f>
        <v>0</v>
      </c>
      <c r="J222" s="27">
        <f t="shared" si="149"/>
        <v>0</v>
      </c>
      <c r="K222" s="27">
        <f t="shared" si="149"/>
        <v>0</v>
      </c>
      <c r="L222" s="27">
        <f t="shared" si="149"/>
        <v>0</v>
      </c>
      <c r="M222" s="27">
        <f t="shared" si="149"/>
        <v>0</v>
      </c>
      <c r="N222" s="27">
        <f t="shared" si="149"/>
        <v>0</v>
      </c>
      <c r="O222" s="27">
        <f t="shared" si="149"/>
        <v>0</v>
      </c>
      <c r="P222" s="27">
        <f t="shared" si="149"/>
        <v>0</v>
      </c>
      <c r="Q222" s="27">
        <f t="shared" si="149"/>
        <v>0</v>
      </c>
      <c r="R222" s="27">
        <f t="shared" si="149"/>
        <v>0</v>
      </c>
      <c r="S222" s="27">
        <f t="shared" si="149"/>
        <v>0</v>
      </c>
      <c r="T222" s="27">
        <f t="shared" si="149"/>
        <v>0</v>
      </c>
      <c r="U222" s="27">
        <f t="shared" si="149"/>
        <v>0</v>
      </c>
      <c r="V222" s="27">
        <f t="shared" si="149"/>
        <v>0</v>
      </c>
      <c r="W222" s="27">
        <f t="shared" si="149"/>
        <v>0</v>
      </c>
      <c r="X222" s="27">
        <f t="shared" si="149"/>
        <v>0</v>
      </c>
      <c r="Y222" s="27">
        <f t="shared" si="149"/>
        <v>0</v>
      </c>
      <c r="Z222" s="27">
        <f t="shared" si="149"/>
        <v>0</v>
      </c>
      <c r="AA222" s="27">
        <f t="shared" si="149"/>
        <v>0</v>
      </c>
      <c r="AB222" s="27">
        <f t="shared" si="149"/>
        <v>0</v>
      </c>
      <c r="AC222" s="27">
        <f t="shared" si="149"/>
        <v>0</v>
      </c>
      <c r="AD222" s="27">
        <f t="shared" si="149"/>
        <v>0</v>
      </c>
      <c r="AE222" s="27">
        <f t="shared" si="149"/>
        <v>0</v>
      </c>
      <c r="AF222" s="27">
        <f t="shared" si="149"/>
        <v>0</v>
      </c>
      <c r="AG222" s="27">
        <f t="shared" si="149"/>
        <v>0</v>
      </c>
      <c r="AH222" s="3"/>
    </row>
    <row r="223" spans="1:34" s="4" customFormat="1" ht="15" outlineLevel="1">
      <c r="A223" s="583">
        <f t="shared" ref="A223" si="150">IF(B223="",0,1)</f>
        <v>0</v>
      </c>
      <c r="B223" s="130" t="str">
        <f>IF(SUM(I223:AG223)=0,"Please input the Debt Breakage Fee","")</f>
        <v/>
      </c>
      <c r="E223" s="3"/>
      <c r="F223" s="134" t="s">
        <v>240</v>
      </c>
      <c r="G223" s="140" t="s">
        <v>241</v>
      </c>
      <c r="H223" s="3"/>
      <c r="I223" s="463">
        <v>0.01</v>
      </c>
      <c r="J223" s="517">
        <v>0.01</v>
      </c>
      <c r="K223" s="517">
        <v>0.01</v>
      </c>
      <c r="L223" s="517">
        <v>0.01</v>
      </c>
      <c r="M223" s="517">
        <v>0.01</v>
      </c>
      <c r="N223" s="517">
        <v>0.01</v>
      </c>
      <c r="O223" s="517">
        <v>0.01</v>
      </c>
      <c r="P223" s="517">
        <v>0.01</v>
      </c>
      <c r="Q223" s="517">
        <v>0.01</v>
      </c>
      <c r="R223" s="517">
        <v>0.01</v>
      </c>
      <c r="S223" s="517">
        <v>0.01</v>
      </c>
      <c r="T223" s="517">
        <v>0.01</v>
      </c>
      <c r="U223" s="517">
        <v>0.01</v>
      </c>
      <c r="V223" s="517">
        <v>0.01</v>
      </c>
      <c r="W223" s="517">
        <v>0.01</v>
      </c>
      <c r="X223" s="517">
        <v>0.01</v>
      </c>
      <c r="Y223" s="517">
        <v>0.01</v>
      </c>
      <c r="Z223" s="517">
        <v>0.01</v>
      </c>
      <c r="AA223" s="517">
        <v>0.01</v>
      </c>
      <c r="AB223" s="517">
        <v>0.01</v>
      </c>
      <c r="AC223" s="517">
        <v>0.01</v>
      </c>
      <c r="AD223" s="517">
        <v>0.01</v>
      </c>
      <c r="AE223" s="517">
        <v>0.01</v>
      </c>
      <c r="AF223" s="517">
        <v>0.01</v>
      </c>
      <c r="AG223" s="517">
        <v>0.01</v>
      </c>
      <c r="AH223" s="3"/>
    </row>
    <row r="224" spans="1:34" s="4" customFormat="1" ht="15" outlineLevel="1">
      <c r="E224" s="3"/>
      <c r="F224" s="134" t="s">
        <v>240</v>
      </c>
      <c r="G224" s="140" t="s">
        <v>120</v>
      </c>
      <c r="H224" s="3"/>
      <c r="I224" s="27">
        <f>I222*I223</f>
        <v>0</v>
      </c>
      <c r="J224" s="27">
        <f t="shared" ref="J224:AG224" si="151">J222*J223</f>
        <v>0</v>
      </c>
      <c r="K224" s="27">
        <f t="shared" si="151"/>
        <v>0</v>
      </c>
      <c r="L224" s="27">
        <f t="shared" si="151"/>
        <v>0</v>
      </c>
      <c r="M224" s="27">
        <f t="shared" si="151"/>
        <v>0</v>
      </c>
      <c r="N224" s="27">
        <f t="shared" si="151"/>
        <v>0</v>
      </c>
      <c r="O224" s="27">
        <f t="shared" si="151"/>
        <v>0</v>
      </c>
      <c r="P224" s="27">
        <f t="shared" si="151"/>
        <v>0</v>
      </c>
      <c r="Q224" s="27">
        <f t="shared" si="151"/>
        <v>0</v>
      </c>
      <c r="R224" s="27">
        <f t="shared" si="151"/>
        <v>0</v>
      </c>
      <c r="S224" s="27">
        <f t="shared" si="151"/>
        <v>0</v>
      </c>
      <c r="T224" s="27">
        <f t="shared" si="151"/>
        <v>0</v>
      </c>
      <c r="U224" s="27">
        <f t="shared" si="151"/>
        <v>0</v>
      </c>
      <c r="V224" s="27">
        <f t="shared" si="151"/>
        <v>0</v>
      </c>
      <c r="W224" s="27">
        <f t="shared" si="151"/>
        <v>0</v>
      </c>
      <c r="X224" s="27">
        <f t="shared" si="151"/>
        <v>0</v>
      </c>
      <c r="Y224" s="27">
        <f t="shared" si="151"/>
        <v>0</v>
      </c>
      <c r="Z224" s="27">
        <f t="shared" si="151"/>
        <v>0</v>
      </c>
      <c r="AA224" s="27">
        <f t="shared" si="151"/>
        <v>0</v>
      </c>
      <c r="AB224" s="27">
        <f t="shared" si="151"/>
        <v>0</v>
      </c>
      <c r="AC224" s="27">
        <f t="shared" si="151"/>
        <v>0</v>
      </c>
      <c r="AD224" s="27">
        <f t="shared" si="151"/>
        <v>0</v>
      </c>
      <c r="AE224" s="27">
        <f t="shared" si="151"/>
        <v>0</v>
      </c>
      <c r="AF224" s="27">
        <f t="shared" si="151"/>
        <v>0</v>
      </c>
      <c r="AG224" s="27">
        <f t="shared" si="151"/>
        <v>0</v>
      </c>
      <c r="AH224" s="3"/>
    </row>
    <row r="225" spans="1:34" s="4" customFormat="1" ht="15">
      <c r="E225" s="3"/>
      <c r="F225" s="134"/>
      <c r="G225" s="140"/>
      <c r="H225" s="3"/>
      <c r="AH225" s="3"/>
    </row>
    <row r="226" spans="1:34" ht="15">
      <c r="A226" s="165" t="s">
        <v>242</v>
      </c>
      <c r="B226" s="165"/>
      <c r="C226" s="165"/>
      <c r="D226" s="165"/>
      <c r="E226" s="165"/>
      <c r="F226" s="168"/>
      <c r="G226" s="168"/>
      <c r="H226" s="165"/>
      <c r="I226" s="168">
        <f>I$211</f>
        <v>2026</v>
      </c>
      <c r="J226" s="168">
        <f t="shared" ref="J226:AG226" si="152">J$211</f>
        <v>2027</v>
      </c>
      <c r="K226" s="168">
        <f t="shared" si="152"/>
        <v>2028</v>
      </c>
      <c r="L226" s="168">
        <f t="shared" si="152"/>
        <v>2029</v>
      </c>
      <c r="M226" s="168">
        <f t="shared" si="152"/>
        <v>2030</v>
      </c>
      <c r="N226" s="168">
        <f t="shared" si="152"/>
        <v>2031</v>
      </c>
      <c r="O226" s="168">
        <f t="shared" si="152"/>
        <v>2032</v>
      </c>
      <c r="P226" s="168">
        <f t="shared" si="152"/>
        <v>2033</v>
      </c>
      <c r="Q226" s="168">
        <f t="shared" si="152"/>
        <v>2034</v>
      </c>
      <c r="R226" s="168">
        <f t="shared" si="152"/>
        <v>2035</v>
      </c>
      <c r="S226" s="168">
        <f t="shared" si="152"/>
        <v>2036</v>
      </c>
      <c r="T226" s="168">
        <f t="shared" si="152"/>
        <v>2037</v>
      </c>
      <c r="U226" s="168">
        <f t="shared" si="152"/>
        <v>2038</v>
      </c>
      <c r="V226" s="168">
        <f t="shared" si="152"/>
        <v>2039</v>
      </c>
      <c r="W226" s="168">
        <f t="shared" si="152"/>
        <v>2040</v>
      </c>
      <c r="X226" s="168">
        <f t="shared" si="152"/>
        <v>2041</v>
      </c>
      <c r="Y226" s="168">
        <f t="shared" si="152"/>
        <v>2042</v>
      </c>
      <c r="Z226" s="168">
        <f t="shared" si="152"/>
        <v>2043</v>
      </c>
      <c r="AA226" s="168">
        <f t="shared" si="152"/>
        <v>2044</v>
      </c>
      <c r="AB226" s="168">
        <f t="shared" si="152"/>
        <v>2045</v>
      </c>
      <c r="AC226" s="168">
        <f t="shared" si="152"/>
        <v>2046</v>
      </c>
      <c r="AD226" s="168">
        <f t="shared" si="152"/>
        <v>2047</v>
      </c>
      <c r="AE226" s="168">
        <f t="shared" si="152"/>
        <v>2048</v>
      </c>
      <c r="AF226" s="168">
        <f t="shared" si="152"/>
        <v>2049</v>
      </c>
      <c r="AG226" s="168">
        <f t="shared" si="152"/>
        <v>2050</v>
      </c>
    </row>
    <row r="227" spans="1:34" s="4" customFormat="1" ht="15" hidden="1" outlineLevel="1">
      <c r="E227" s="125"/>
      <c r="F227" s="144"/>
      <c r="G227" s="134"/>
      <c r="AH227" s="3"/>
    </row>
    <row r="228" spans="1:34" s="268" customFormat="1" ht="15" hidden="1" outlineLevel="1">
      <c r="E228" s="269" t="s">
        <v>243</v>
      </c>
      <c r="F228" s="270"/>
      <c r="G228" s="271"/>
      <c r="H228" s="272"/>
      <c r="AH228" s="272"/>
    </row>
    <row r="229" spans="1:34" s="268" customFormat="1" ht="15" hidden="1" outlineLevel="1">
      <c r="D229" s="270" t="s">
        <v>244</v>
      </c>
      <c r="E229" s="269"/>
      <c r="G229" s="271"/>
      <c r="AH229" s="272"/>
    </row>
    <row r="230" spans="1:34" s="268" customFormat="1" ht="15" hidden="1" outlineLevel="1">
      <c r="D230" s="273">
        <v>3</v>
      </c>
      <c r="E230" s="272"/>
      <c r="F230" s="270" t="s">
        <v>245</v>
      </c>
      <c r="G230" s="271" t="s">
        <v>120</v>
      </c>
      <c r="H230" s="272"/>
      <c r="I230" s="274">
        <f ca="1">IF($D$230="Please Select",0,IF(AND($D$230=INT($D$230),I9=1),SUM(I58:OFFSET(I58,,$D$230-1)),(SUM(I58:OFFSET(I58,,$D$230-1),OFFSET(I58,,$D$230)*(ABS(INT($D$230)-H229)))*I9)))</f>
        <v>0</v>
      </c>
      <c r="J230" s="274">
        <f ca="1">IF($D$230="Please Select",0,IF(AND($D$230=INT($D$230),J9=1),SUM(J58:OFFSET(J58,,$D$230-1)),(SUM(J58:OFFSET(J58,,$D$230-1),OFFSET(J58,,$D$230)*(ABS(INT($D$230)-I229)))*J9)))</f>
        <v>0</v>
      </c>
      <c r="K230" s="274">
        <f ca="1">IF($D$230="Please Select",0,IF(AND($D$230=INT($D$230),K9=1),SUM(K58:OFFSET(K58,,$D$230-1)),(SUM(K58:OFFSET(K58,,$D$230-1),OFFSET(K58,,$D$230)*(ABS(INT($D$230)-J229)))*K9)))</f>
        <v>0</v>
      </c>
      <c r="L230" s="274">
        <f ca="1">IF($D$230="Please Select",0,IF(AND($D$230=INT($D$230),L9=1),SUM(L58:OFFSET(L58,,$D$230-1)),(SUM(L58:OFFSET(L58,,$D$230-1),OFFSET(L58,,$D$230)*(ABS(INT($D$230)-K229)))*L9)))</f>
        <v>0</v>
      </c>
      <c r="M230" s="274">
        <f ca="1">IF($D$230="Please Select",0,IF(AND($D$230=INT($D$230),M9=1),SUM(M58:OFFSET(M58,,$D$230-1)),(SUM(M58:OFFSET(M58,,$D$230-1),OFFSET(M58,,$D$230)*(ABS(INT($D$230)-L229)))*M9)))</f>
        <v>0</v>
      </c>
      <c r="N230" s="274">
        <f ca="1">IF($D$230="Please Select",0,IF(AND($D$230=INT($D$230),N9=1),SUM(N58:OFFSET(N58,,$D$230-1)),(SUM(N58:OFFSET(N58,,$D$230-1),OFFSET(N58,,$D$230)*(ABS(INT($D$230)-M229)))*N9)))</f>
        <v>0</v>
      </c>
      <c r="O230" s="274">
        <f ca="1">IF($D$230="Please Select",0,IF(AND($D$230=INT($D$230),O9=1),SUM(O58:OFFSET(O58,,$D$230-1)),(SUM(O58:OFFSET(O58,,$D$230-1),OFFSET(O58,,$D$230)*(ABS(INT($D$230)-N229)))*O9)))</f>
        <v>0</v>
      </c>
      <c r="P230" s="274">
        <f ca="1">IF($D$230="Please Select",0,IF(AND($D$230=INT($D$230),P9=1),SUM(P58:OFFSET(P58,,$D$230-1)),(SUM(P58:OFFSET(P58,,$D$230-1),OFFSET(P58,,$D$230)*(ABS(INT($D$230)-O229)))*P9)))</f>
        <v>0</v>
      </c>
      <c r="Q230" s="274">
        <f ca="1">IF($D$230="Please Select",0,IF(AND($D$230=INT($D$230),Q9=1),SUM(Q58:OFFSET(Q58,,$D$230-1)),(SUM(Q58:OFFSET(Q58,,$D$230-1),OFFSET(Q58,,$D$230)*(ABS(INT($D$230)-P229)))*Q9)))</f>
        <v>0</v>
      </c>
      <c r="R230" s="274">
        <f ca="1">IF($D$230="Please Select",0,IF(AND($D$230=INT($D$230),R9=1),SUM(R58:OFFSET(R58,,$D$230-1)),(SUM(R58:OFFSET(R58,,$D$230-1),OFFSET(R58,,$D$230)*(ABS(INT($D$230)-Q229)))*R9)))</f>
        <v>0</v>
      </c>
      <c r="S230" s="274">
        <f ca="1">IF($D$230="Please Select",0,IF(AND($D$230=INT($D$230),S9=1),SUM(S58:OFFSET(S58,,$D$230-1)),(SUM(S58:OFFSET(S58,,$D$230-1),OFFSET(S58,,$D$230)*(ABS(INT($D$230)-R229)))*S9)))</f>
        <v>0</v>
      </c>
      <c r="T230" s="274">
        <f ca="1">IF($D$230="Please Select",0,IF(AND($D$230=INT($D$230),T9=1),SUM(T58:OFFSET(T58,,$D$230-1)),(SUM(T58:OFFSET(T58,,$D$230-1),OFFSET(T58,,$D$230)*(ABS(INT($D$230)-S229)))*T9)))</f>
        <v>0</v>
      </c>
      <c r="U230" s="274">
        <f ca="1">IF($D$230="Please Select",0,IF(AND($D$230=INT($D$230),U9=1),SUM(U58:OFFSET(U58,,$D$230-1)),(SUM(U58:OFFSET(U58,,$D$230-1),OFFSET(U58,,$D$230)*(ABS(INT($D$230)-T229)))*U9)))</f>
        <v>0</v>
      </c>
      <c r="V230" s="274">
        <f ca="1">IF($D$230="Please Select",0,IF(AND($D$230=INT($D$230),V9=1),SUM(V58:OFFSET(V58,,$D$230-1)),(SUM(V58:OFFSET(V58,,$D$230-1),OFFSET(V58,,$D$230)*(ABS(INT($D$230)-U229)))*V9)))</f>
        <v>0</v>
      </c>
      <c r="W230" s="274">
        <f ca="1">IF($D$230="Please Select",0,IF(AND($D$230=INT($D$230),W9=1),SUM(W58:OFFSET(W58,,$D$230-1)),(SUM(W58:OFFSET(W58,,$D$230-1),OFFSET(W58,,$D$230)*(ABS(INT($D$230)-V229)))*W9)))</f>
        <v>0</v>
      </c>
      <c r="X230" s="274">
        <f ca="1">IF($D$230="Please Select",0,IF(AND($D$230=INT($D$230),X9=1),SUM(X58:OFFSET(X58,,$D$230-1)),(SUM(X58:OFFSET(X58,,$D$230-1),OFFSET(X58,,$D$230)*(ABS(INT($D$230)-W229)))*X9)))</f>
        <v>0</v>
      </c>
      <c r="Y230" s="274">
        <f ca="1">IF($D$230="Please Select",0,IF(AND($D$230=INT($D$230),Y9=1),SUM(Y58:OFFSET(Y58,,$D$230-1)),(SUM(Y58:OFFSET(Y58,,$D$230-1),OFFSET(Y58,,$D$230)*(ABS(INT($D$230)-X229)))*Y9)))</f>
        <v>0</v>
      </c>
      <c r="Z230" s="274">
        <f ca="1">IF($D$230="Please Select",0,IF(AND($D$230=INT($D$230),Z9=1),SUM(Z58:OFFSET(Z58,,$D$230-1)),(SUM(Z58:OFFSET(Z58,,$D$230-1),OFFSET(Z58,,$D$230)*(ABS(INT($D$230)-Y229)))*Z9)))</f>
        <v>0</v>
      </c>
      <c r="AA230" s="274">
        <f ca="1">IF($D$230="Please Select",0,IF(AND($D$230=INT($D$230),AA9=1),SUM(AA58:OFFSET(AA58,,$D$230-1)),(SUM(AA58:OFFSET(AA58,,$D$230-1),OFFSET(AA58,,$D$230)*(ABS(INT($D$230)-Z229)))*AA9)))</f>
        <v>0</v>
      </c>
      <c r="AB230" s="274">
        <f ca="1">IF($D$230="Please Select",0,IF(AND($D$230=INT($D$230),AB9=1),SUM(AB58:OFFSET(AB58,,$D$230-1)),(SUM(AB58:OFFSET(AB58,,$D$230-1),OFFSET(AB58,,$D$230)*(ABS(INT($D$230)-AA229)))*AB9)))</f>
        <v>0</v>
      </c>
      <c r="AC230" s="274">
        <f ca="1">IF($D$230="Please Select",0,IF(AND($D$230=INT($D$230),AC9=1),SUM(AC58:OFFSET(AC58,,$D$230-1)),(SUM(AC58:OFFSET(AC58,,$D$230-1),OFFSET(AC58,,$D$230)*(ABS(INT($D$230)-AB229)))*AC9)))</f>
        <v>0</v>
      </c>
      <c r="AD230" s="274">
        <f ca="1">IF($D$230="Please Select",0,IF(AND($D$230=INT($D$230),AD9=1),SUM(AD58:OFFSET(AD58,,$D$230-1)),(SUM(AD58:OFFSET(AD58,,$D$230-1),OFFSET(AD58,,$D$230)*(ABS(INT($D$230)-AC229)))*AD9)))</f>
        <v>0</v>
      </c>
      <c r="AE230" s="274">
        <f ca="1">IF($D$230="Please Select",0,IF(AND($D$230=INT($D$230),AE9=1),SUM(AE58:OFFSET(AE58,,$D$230-1)),(SUM(AE58:OFFSET(AE58,,$D$230-1),OFFSET(AE58,,$D$230)*(ABS(INT($D$230)-AD229)))*AE9)))</f>
        <v>0</v>
      </c>
      <c r="AF230" s="274">
        <f ca="1">IF($D$230="Please Select",0,IF(AND($D$230=INT($D$230),AF9=1),SUM(AF58:OFFSET(AF58,,$D$230-1)),(SUM(AF58:OFFSET(AF58,,$D$230-1),OFFSET(AF58,,$D$230)*(ABS(INT($D$230)-AE229)))*AF9)))</f>
        <v>0</v>
      </c>
      <c r="AG230" s="274">
        <f ca="1">IF($D$230="Please Select",0,IF(AND($D$230=INT($D$230),AG9=1),SUM(AG58:OFFSET(AG58,,$D$230-1)),(SUM(AG58:OFFSET(AG58,,$D$230-1),OFFSET(AG58,,$D$230)*(ABS(INT($D$230)-AF229)))*AG9)))</f>
        <v>0</v>
      </c>
      <c r="AH230" s="272"/>
    </row>
    <row r="231" spans="1:34" s="268" customFormat="1" ht="15" hidden="1" outlineLevel="1">
      <c r="D231" s="273">
        <v>2</v>
      </c>
      <c r="E231" s="272"/>
      <c r="F231" s="270" t="s">
        <v>246</v>
      </c>
      <c r="G231" s="271" t="s">
        <v>120</v>
      </c>
      <c r="I231" s="274">
        <f ca="1">IF($D$231="Please Select",0,IF(AND($D$231=INT($D$231),I9=1),SUM(I58:OFFSET(I58,,$D$231-1)),(SUM(I58:OFFSET(I58,,$D$231-1),OFFSET(I58,,$D$231)*(ABS(INT($D$231)-H229)))*I9)))</f>
        <v>0</v>
      </c>
      <c r="J231" s="274">
        <f ca="1">IF($D$231="Please Select",0,IF(AND($D$231=INT($D$231),J9=1),SUM(J58:OFFSET(J58,,$D$231-1)),(SUM(J58:OFFSET(J58,,$D$231-1),OFFSET(J58,,$D$231)*(ABS(INT($D$231)-I229)))*J9)))</f>
        <v>0</v>
      </c>
      <c r="K231" s="274">
        <f ca="1">IF($D$231="Please Select",0,IF(AND($D$231=INT($D$231),K9=1),SUM(K58:OFFSET(K58,,$D$231-1)),(SUM(K58:OFFSET(K58,,$D$231-1),OFFSET(K58,,$D$231)*(ABS(INT($D$231)-J229)))*K9)))</f>
        <v>0</v>
      </c>
      <c r="L231" s="274">
        <f ca="1">IF($D$231="Please Select",0,IF(AND($D$231=INT($D$231),L9=1),SUM(L58:OFFSET(L58,,$D$231-1)),(SUM(L58:OFFSET(L58,,$D$231-1),OFFSET(L58,,$D$231)*(ABS(INT($D$231)-K229)))*L9)))</f>
        <v>0</v>
      </c>
      <c r="M231" s="274">
        <f ca="1">IF($D$231="Please Select",0,IF(AND($D$231=INT($D$231),M9=1),SUM(M58:OFFSET(M58,,$D$231-1)),(SUM(M58:OFFSET(M58,,$D$231-1),OFFSET(M58,,$D$231)*(ABS(INT($D$231)-L229)))*M9)))</f>
        <v>0</v>
      </c>
      <c r="N231" s="274">
        <f ca="1">IF($D$231="Please Select",0,IF(AND($D$231=INT($D$231),N9=1),SUM(N58:OFFSET(N58,,$D$231-1)),(SUM(N58:OFFSET(N58,,$D$231-1),OFFSET(N58,,$D$231)*(ABS(INT($D$231)-M229)))*N9)))</f>
        <v>0</v>
      </c>
      <c r="O231" s="274">
        <f ca="1">IF($D$231="Please Select",0,IF(AND($D$231=INT($D$231),O9=1),SUM(O58:OFFSET(O58,,$D$231-1)),(SUM(O58:OFFSET(O58,,$D$231-1),OFFSET(O58,,$D$231)*(ABS(INT($D$231)-N229)))*O9)))</f>
        <v>0</v>
      </c>
      <c r="P231" s="274">
        <f ca="1">IF($D$231="Please Select",0,IF(AND($D$231=INT($D$231),P9=1),SUM(P58:OFFSET(P58,,$D$231-1)),(SUM(P58:OFFSET(P58,,$D$231-1),OFFSET(P58,,$D$231)*(ABS(INT($D$231)-O229)))*P9)))</f>
        <v>0</v>
      </c>
      <c r="Q231" s="274">
        <f ca="1">IF($D$231="Please Select",0,IF(AND($D$231=INT($D$231),Q9=1),SUM(Q58:OFFSET(Q58,,$D$231-1)),(SUM(Q58:OFFSET(Q58,,$D$231-1),OFFSET(Q58,,$D$231)*(ABS(INT($D$231)-P229)))*Q9)))</f>
        <v>0</v>
      </c>
      <c r="R231" s="274">
        <f ca="1">IF($D$231="Please Select",0,IF(AND($D$231=INT($D$231),R9=1),SUM(R58:OFFSET(R58,,$D$231-1)),(SUM(R58:OFFSET(R58,,$D$231-1),OFFSET(R58,,$D$231)*(ABS(INT($D$231)-Q229)))*R9)))</f>
        <v>0</v>
      </c>
      <c r="S231" s="274">
        <f ca="1">IF($D$231="Please Select",0,IF(AND($D$231=INT($D$231),S9=1),SUM(S58:OFFSET(S58,,$D$231-1)),(SUM(S58:OFFSET(S58,,$D$231-1),OFFSET(S58,,$D$231)*(ABS(INT($D$231)-R229)))*S9)))</f>
        <v>0</v>
      </c>
      <c r="T231" s="274">
        <f ca="1">IF($D$231="Please Select",0,IF(AND($D$231=INT($D$231),T9=1),SUM(T58:OFFSET(T58,,$D$231-1)),(SUM(T58:OFFSET(T58,,$D$231-1),OFFSET(T58,,$D$231)*(ABS(INT($D$231)-S229)))*T9)))</f>
        <v>0</v>
      </c>
      <c r="U231" s="274">
        <f ca="1">IF($D$231="Please Select",0,IF(AND($D$231=INT($D$231),U9=1),SUM(U58:OFFSET(U58,,$D$231-1)),(SUM(U58:OFFSET(U58,,$D$231-1),OFFSET(U58,,$D$231)*(ABS(INT($D$231)-T229)))*U9)))</f>
        <v>0</v>
      </c>
      <c r="V231" s="274">
        <f ca="1">IF($D$231="Please Select",0,IF(AND($D$231=INT($D$231),V9=1),SUM(V58:OFFSET(V58,,$D$231-1)),(SUM(V58:OFFSET(V58,,$D$231-1),OFFSET(V58,,$D$231)*(ABS(INT($D$231)-U229)))*V9)))</f>
        <v>0</v>
      </c>
      <c r="W231" s="274">
        <f ca="1">IF($D$231="Please Select",0,IF(AND($D$231=INT($D$231),W9=1),SUM(W58:OFFSET(W58,,$D$231-1)),(SUM(W58:OFFSET(W58,,$D$231-1),OFFSET(W58,,$D$231)*(ABS(INT($D$231)-V229)))*W9)))</f>
        <v>0</v>
      </c>
      <c r="X231" s="274">
        <f ca="1">IF($D$231="Please Select",0,IF(AND($D$231=INT($D$231),X9=1),SUM(X58:OFFSET(X58,,$D$231-1)),(SUM(X58:OFFSET(X58,,$D$231-1),OFFSET(X58,,$D$231)*(ABS(INT($D$231)-W229)))*X9)))</f>
        <v>0</v>
      </c>
      <c r="Y231" s="274">
        <f ca="1">IF($D$231="Please Select",0,IF(AND($D$231=INT($D$231),Y9=1),SUM(Y58:OFFSET(Y58,,$D$231-1)),(SUM(Y58:OFFSET(Y58,,$D$231-1),OFFSET(Y58,,$D$231)*(ABS(INT($D$231)-X229)))*Y9)))</f>
        <v>0</v>
      </c>
      <c r="Z231" s="274">
        <f ca="1">IF($D$231="Please Select",0,IF(AND($D$231=INT($D$231),Z9=1),SUM(Z58:OFFSET(Z58,,$D$231-1)),(SUM(Z58:OFFSET(Z58,,$D$231-1),OFFSET(Z58,,$D$231)*(ABS(INT($D$231)-Y229)))*Z9)))</f>
        <v>0</v>
      </c>
      <c r="AA231" s="274">
        <f ca="1">IF($D$231="Please Select",0,IF(AND($D$231=INT($D$231),AA9=1),SUM(AA58:OFFSET(AA58,,$D$231-1)),(SUM(AA58:OFFSET(AA58,,$D$231-1),OFFSET(AA58,,$D$231)*(ABS(INT($D$231)-Z229)))*AA9)))</f>
        <v>0</v>
      </c>
      <c r="AB231" s="274">
        <f ca="1">IF($D$231="Please Select",0,IF(AND($D$231=INT($D$231),AB9=1),SUM(AB58:OFFSET(AB58,,$D$231-1)),(SUM(AB58:OFFSET(AB58,,$D$231-1),OFFSET(AB58,,$D$231)*(ABS(INT($D$231)-AA229)))*AB9)))</f>
        <v>0</v>
      </c>
      <c r="AC231" s="274">
        <f ca="1">IF($D$231="Please Select",0,IF(AND($D$231=INT($D$231),AC9=1),SUM(AC58:OFFSET(AC58,,$D$231-1)),(SUM(AC58:OFFSET(AC58,,$D$231-1),OFFSET(AC58,,$D$231)*(ABS(INT($D$231)-AB229)))*AC9)))</f>
        <v>0</v>
      </c>
      <c r="AD231" s="274">
        <f ca="1">IF($D$231="Please Select",0,IF(AND($D$231=INT($D$231),AD9=1),SUM(AD58:OFFSET(AD58,,$D$231-1)),(SUM(AD58:OFFSET(AD58,,$D$231-1),OFFSET(AD58,,$D$231)*(ABS(INT($D$231)-AC229)))*AD9)))</f>
        <v>0</v>
      </c>
      <c r="AE231" s="274">
        <f ca="1">IF($D$231="Please Select",0,IF(AND($D$231=INT($D$231),AE9=1),SUM(AE58:OFFSET(AE58,,$D$231-1)),(SUM(AE58:OFFSET(AE58,,$D$231-1),OFFSET(AE58,,$D$231)*(ABS(INT($D$231)-AD229)))*AE9)))</f>
        <v>0</v>
      </c>
      <c r="AF231" s="274">
        <f ca="1">IF($D$231="Please Select",0,IF(AND($D$231=INT($D$231),AF9=1),SUM(AF58:OFFSET(AF58,,$D$231-1)),(SUM(AF58:OFFSET(AF58,,$D$231-1),OFFSET(AF58,,$D$231)*(ABS(INT($D$231)-AE229)))*AF9)))</f>
        <v>0</v>
      </c>
      <c r="AG231" s="274">
        <f ca="1">IF($D$231="Please Select",0,IF(AND($D$231=INT($D$231),AG9=1),SUM(AG58:OFFSET(AG58,,$D$231-1)),(SUM(AG58:OFFSET(AG58,,$D$231-1),OFFSET(AG58,,$D$231)*(ABS(INT($D$231)-AF229)))*AG9)))</f>
        <v>0</v>
      </c>
      <c r="AH231" s="272"/>
    </row>
    <row r="232" spans="1:34" s="268" customFormat="1" ht="15" hidden="1" outlineLevel="1">
      <c r="D232" s="273">
        <v>1</v>
      </c>
      <c r="E232" s="272"/>
      <c r="F232" s="270" t="s">
        <v>247</v>
      </c>
      <c r="G232" s="271" t="s">
        <v>120</v>
      </c>
      <c r="I232" s="274">
        <f ca="1">IF($D$232="Please Select",0,IF(AND($D$232=INT($D$232),I9=1),SUM(I58:OFFSET(I58,,$D$232-1)),(SUM(I58:OFFSET(I58,,$D$232-1),OFFSET(I58,,$D$232)*(ABS(INT($D$232)-H229)))*I9)))</f>
        <v>0</v>
      </c>
      <c r="J232" s="274">
        <f ca="1">IF($D$232="Please Select",0,IF(AND($D$232=INT($D$232),J9=1),SUM(J58:OFFSET(J58,,$D$232-1)),(SUM(J58:OFFSET(J58,,$D$232-1),OFFSET(J58,,$D$232)*(ABS(INT($D$232)-I229)))*J9)))</f>
        <v>0</v>
      </c>
      <c r="K232" s="274">
        <f ca="1">IF($D$232="Please Select",0,IF(AND($D$232=INT($D$232),K9=1),SUM(K58:OFFSET(K58,,$D$232-1)),(SUM(K58:OFFSET(K58,,$D$232-1),OFFSET(K58,,$D$232)*(ABS(INT($D$232)-J229)))*K9)))</f>
        <v>0</v>
      </c>
      <c r="L232" s="274">
        <f ca="1">IF($D$232="Please Select",0,IF(AND($D$232=INT($D$232),L9=1),SUM(L58:OFFSET(L58,,$D$232-1)),(SUM(L58:OFFSET(L58,,$D$232-1),OFFSET(L58,,$D$232)*(ABS(INT($D$232)-K229)))*L9)))</f>
        <v>0</v>
      </c>
      <c r="M232" s="274">
        <f ca="1">IF($D$232="Please Select",0,IF(AND($D$232=INT($D$232),M9=1),SUM(M58:OFFSET(M58,,$D$232-1)),(SUM(M58:OFFSET(M58,,$D$232-1),OFFSET(M58,,$D$232)*(ABS(INT($D$232)-L229)))*M9)))</f>
        <v>0</v>
      </c>
      <c r="N232" s="274">
        <f ca="1">IF($D$232="Please Select",0,IF(AND($D$232=INT($D$232),N9=1),SUM(N58:OFFSET(N58,,$D$232-1)),(SUM(N58:OFFSET(N58,,$D$232-1),OFFSET(N58,,$D$232)*(ABS(INT($D$232)-M229)))*N9)))</f>
        <v>0</v>
      </c>
      <c r="O232" s="274">
        <f ca="1">IF($D$232="Please Select",0,IF(AND($D$232=INT($D$232),O9=1),SUM(O58:OFFSET(O58,,$D$232-1)),(SUM(O58:OFFSET(O58,,$D$232-1),OFFSET(O58,,$D$232)*(ABS(INT($D$232)-N229)))*O9)))</f>
        <v>0</v>
      </c>
      <c r="P232" s="274">
        <f ca="1">IF($D$232="Please Select",0,IF(AND($D$232=INT($D$232),P9=1),SUM(P58:OFFSET(P58,,$D$232-1)),(SUM(P58:OFFSET(P58,,$D$232-1),OFFSET(P58,,$D$232)*(ABS(INT($D$232)-O229)))*P9)))</f>
        <v>0</v>
      </c>
      <c r="Q232" s="274">
        <f ca="1">IF($D$232="Please Select",0,IF(AND($D$232=INT($D$232),Q9=1),SUM(Q58:OFFSET(Q58,,$D$232-1)),(SUM(Q58:OFFSET(Q58,,$D$232-1),OFFSET(Q58,,$D$232)*(ABS(INT($D$232)-P229)))*Q9)))</f>
        <v>0</v>
      </c>
      <c r="R232" s="274">
        <f ca="1">IF($D$232="Please Select",0,IF(AND($D$232=INT($D$232),R9=1),SUM(R58:OFFSET(R58,,$D$232-1)),(SUM(R58:OFFSET(R58,,$D$232-1),OFFSET(R58,,$D$232)*(ABS(INT($D$232)-Q229)))*R9)))</f>
        <v>0</v>
      </c>
      <c r="S232" s="274">
        <f ca="1">IF($D$232="Please Select",0,IF(AND($D$232=INT($D$232),S9=1),SUM(S58:OFFSET(S58,,$D$232-1)),(SUM(S58:OFFSET(S58,,$D$232-1),OFFSET(S58,,$D$232)*(ABS(INT($D$232)-R229)))*S9)))</f>
        <v>0</v>
      </c>
      <c r="T232" s="274">
        <f ca="1">IF($D$232="Please Select",0,IF(AND($D$232=INT($D$232),T9=1),SUM(T58:OFFSET(T58,,$D$232-1)),(SUM(T58:OFFSET(T58,,$D$232-1),OFFSET(T58,,$D$232)*(ABS(INT($D$232)-S229)))*T9)))</f>
        <v>0</v>
      </c>
      <c r="U232" s="274">
        <f ca="1">IF($D$232="Please Select",0,IF(AND($D$232=INT($D$232),U9=1),SUM(U58:OFFSET(U58,,$D$232-1)),(SUM(U58:OFFSET(U58,,$D$232-1),OFFSET(U58,,$D$232)*(ABS(INT($D$232)-T229)))*U9)))</f>
        <v>0</v>
      </c>
      <c r="V232" s="274">
        <f ca="1">IF($D$232="Please Select",0,IF(AND($D$232=INT($D$232),V9=1),SUM(V58:OFFSET(V58,,$D$232-1)),(SUM(V58:OFFSET(V58,,$D$232-1),OFFSET(V58,,$D$232)*(ABS(INT($D$232)-U229)))*V9)))</f>
        <v>0</v>
      </c>
      <c r="W232" s="274">
        <f ca="1">IF($D$232="Please Select",0,IF(AND($D$232=INT($D$232),W9=1),SUM(W58:OFFSET(W58,,$D$232-1)),(SUM(W58:OFFSET(W58,,$D$232-1),OFFSET(W58,,$D$232)*(ABS(INT($D$232)-V229)))*W9)))</f>
        <v>0</v>
      </c>
      <c r="X232" s="274">
        <f ca="1">IF($D$232="Please Select",0,IF(AND($D$232=INT($D$232),X9=1),SUM(X58:OFFSET(X58,,$D$232-1)),(SUM(X58:OFFSET(X58,,$D$232-1),OFFSET(X58,,$D$232)*(ABS(INT($D$232)-W229)))*X9)))</f>
        <v>0</v>
      </c>
      <c r="Y232" s="274">
        <f ca="1">IF($D$232="Please Select",0,IF(AND($D$232=INT($D$232),Y9=1),SUM(Y58:OFFSET(Y58,,$D$232-1)),(SUM(Y58:OFFSET(Y58,,$D$232-1),OFFSET(Y58,,$D$232)*(ABS(INT($D$232)-X229)))*Y9)))</f>
        <v>0</v>
      </c>
      <c r="Z232" s="274">
        <f ca="1">IF($D$232="Please Select",0,IF(AND($D$232=INT($D$232),Z9=1),SUM(Z58:OFFSET(Z58,,$D$232-1)),(SUM(Z58:OFFSET(Z58,,$D$232-1),OFFSET(Z58,,$D$232)*(ABS(INT($D$232)-Y229)))*Z9)))</f>
        <v>0</v>
      </c>
      <c r="AA232" s="274">
        <f ca="1">IF($D$232="Please Select",0,IF(AND($D$232=INT($D$232),AA9=1),SUM(AA58:OFFSET(AA58,,$D$232-1)),(SUM(AA58:OFFSET(AA58,,$D$232-1),OFFSET(AA58,,$D$232)*(ABS(INT($D$232)-Z229)))*AA9)))</f>
        <v>0</v>
      </c>
      <c r="AB232" s="274">
        <f ca="1">IF($D$232="Please Select",0,IF(AND($D$232=INT($D$232),AB9=1),SUM(AB58:OFFSET(AB58,,$D$232-1)),(SUM(AB58:OFFSET(AB58,,$D$232-1),OFFSET(AB58,,$D$232)*(ABS(INT($D$232)-AA229)))*AB9)))</f>
        <v>0</v>
      </c>
      <c r="AC232" s="274">
        <f ca="1">IF($D$232="Please Select",0,IF(AND($D$232=INT($D$232),AC9=1),SUM(AC58:OFFSET(AC58,,$D$232-1)),(SUM(AC58:OFFSET(AC58,,$D$232-1),OFFSET(AC58,,$D$232)*(ABS(INT($D$232)-AB229)))*AC9)))</f>
        <v>0</v>
      </c>
      <c r="AD232" s="274">
        <f ca="1">IF($D$232="Please Select",0,IF(AND($D$232=INT($D$232),AD9=1),SUM(AD58:OFFSET(AD58,,$D$232-1)),(SUM(AD58:OFFSET(AD58,,$D$232-1),OFFSET(AD58,,$D$232)*(ABS(INT($D$232)-AC229)))*AD9)))</f>
        <v>0</v>
      </c>
      <c r="AE232" s="274">
        <f ca="1">IF($D$232="Please Select",0,IF(AND($D$232=INT($D$232),AE9=1),SUM(AE58:OFFSET(AE58,,$D$232-1)),(SUM(AE58:OFFSET(AE58,,$D$232-1),OFFSET(AE58,,$D$232)*(ABS(INT($D$232)-AD229)))*AE9)))</f>
        <v>0</v>
      </c>
      <c r="AF232" s="274">
        <f ca="1">IF($D$232="Please Select",0,IF(AND($D$232=INT($D$232),AF9=1),SUM(AF58:OFFSET(AF58,,$D$232-1)),(SUM(AF58:OFFSET(AF58,,$D$232-1),OFFSET(AF58,,$D$232)*(ABS(INT($D$232)-AE229)))*AF9)))</f>
        <v>0</v>
      </c>
      <c r="AG232" s="274">
        <f ca="1">IF($D$232="Please Select",0,IF(AND($D$232=INT($D$232),AG9=1),SUM(AG58:OFFSET(AG58,,$D$232-1)),(SUM(AG58:OFFSET(AG58,,$D$232-1),OFFSET(AG58,,$D$232)*(ABS(INT($D$232)-AF229)))*AG9)))</f>
        <v>0</v>
      </c>
      <c r="AH232" s="272"/>
    </row>
    <row r="233" spans="1:34" s="268" customFormat="1" ht="15" hidden="1" outlineLevel="1">
      <c r="E233" s="272"/>
      <c r="F233" s="270" t="s">
        <v>248</v>
      </c>
      <c r="G233" s="271" t="s">
        <v>120</v>
      </c>
      <c r="H233" s="272"/>
      <c r="I233" s="275">
        <f t="shared" ref="I233:AG233" si="153">MAX(-I258/I253,0)</f>
        <v>0</v>
      </c>
      <c r="J233" s="275">
        <f>MAX(-J258/J253,0)</f>
        <v>0</v>
      </c>
      <c r="K233" s="275">
        <f t="shared" si="153"/>
        <v>0</v>
      </c>
      <c r="L233" s="275">
        <f t="shared" si="153"/>
        <v>0</v>
      </c>
      <c r="M233" s="275">
        <f t="shared" si="153"/>
        <v>0</v>
      </c>
      <c r="N233" s="275">
        <f t="shared" si="153"/>
        <v>0</v>
      </c>
      <c r="O233" s="275">
        <f t="shared" si="153"/>
        <v>0</v>
      </c>
      <c r="P233" s="275">
        <f t="shared" si="153"/>
        <v>0</v>
      </c>
      <c r="Q233" s="275">
        <f t="shared" si="153"/>
        <v>0</v>
      </c>
      <c r="R233" s="275">
        <f t="shared" si="153"/>
        <v>0</v>
      </c>
      <c r="S233" s="275">
        <f t="shared" si="153"/>
        <v>0</v>
      </c>
      <c r="T233" s="275">
        <f t="shared" si="153"/>
        <v>0</v>
      </c>
      <c r="U233" s="275">
        <f t="shared" si="153"/>
        <v>0</v>
      </c>
      <c r="V233" s="275">
        <f t="shared" si="153"/>
        <v>0</v>
      </c>
      <c r="W233" s="275">
        <f t="shared" si="153"/>
        <v>0</v>
      </c>
      <c r="X233" s="275">
        <f t="shared" si="153"/>
        <v>0</v>
      </c>
      <c r="Y233" s="275">
        <f t="shared" si="153"/>
        <v>0</v>
      </c>
      <c r="Z233" s="275">
        <f t="shared" si="153"/>
        <v>0</v>
      </c>
      <c r="AA233" s="275">
        <f t="shared" si="153"/>
        <v>0</v>
      </c>
      <c r="AB233" s="275">
        <f t="shared" si="153"/>
        <v>0</v>
      </c>
      <c r="AC233" s="275">
        <f t="shared" si="153"/>
        <v>0</v>
      </c>
      <c r="AD233" s="275">
        <f t="shared" si="153"/>
        <v>0</v>
      </c>
      <c r="AE233" s="275">
        <f t="shared" si="153"/>
        <v>0</v>
      </c>
      <c r="AF233" s="275">
        <f t="shared" si="153"/>
        <v>0</v>
      </c>
      <c r="AG233" s="275">
        <f t="shared" si="153"/>
        <v>0</v>
      </c>
      <c r="AH233" s="272"/>
    </row>
    <row r="234" spans="1:34" s="268" customFormat="1" ht="15" hidden="1" outlineLevel="1">
      <c r="E234" s="272"/>
      <c r="F234" s="270" t="s">
        <v>249</v>
      </c>
      <c r="G234" s="271" t="s">
        <v>82</v>
      </c>
      <c r="H234" s="590">
        <v>0.5</v>
      </c>
      <c r="I234" s="276"/>
      <c r="J234" s="276"/>
      <c r="K234" s="276"/>
      <c r="L234" s="276"/>
      <c r="M234" s="276"/>
      <c r="N234" s="276"/>
      <c r="O234" s="276"/>
      <c r="P234" s="276"/>
      <c r="Q234" s="276"/>
      <c r="R234" s="276"/>
      <c r="S234" s="276"/>
      <c r="T234" s="276"/>
      <c r="U234" s="276"/>
      <c r="V234" s="276"/>
      <c r="W234" s="276"/>
      <c r="X234" s="276"/>
      <c r="Y234" s="276"/>
      <c r="Z234" s="276"/>
      <c r="AA234" s="276"/>
      <c r="AB234" s="276"/>
      <c r="AC234" s="276"/>
      <c r="AD234" s="276"/>
      <c r="AE234" s="276"/>
      <c r="AF234" s="276"/>
      <c r="AG234" s="276"/>
      <c r="AH234" s="272"/>
    </row>
    <row r="235" spans="1:34" s="268" customFormat="1" ht="15" hidden="1" outlineLevel="1">
      <c r="E235" s="272"/>
      <c r="F235" s="270" t="s">
        <v>250</v>
      </c>
      <c r="G235" s="271" t="s">
        <v>82</v>
      </c>
      <c r="H235" s="590">
        <v>0.25</v>
      </c>
      <c r="I235" s="276"/>
      <c r="J235" s="276"/>
      <c r="K235" s="276"/>
      <c r="L235" s="276"/>
      <c r="M235" s="276"/>
      <c r="N235" s="276"/>
      <c r="O235" s="276"/>
      <c r="P235" s="276"/>
      <c r="Q235" s="276"/>
      <c r="R235" s="276"/>
      <c r="S235" s="276"/>
      <c r="T235" s="276"/>
      <c r="U235" s="276"/>
      <c r="V235" s="276"/>
      <c r="W235" s="276"/>
      <c r="X235" s="276"/>
      <c r="Y235" s="276"/>
      <c r="Z235" s="276"/>
      <c r="AA235" s="276"/>
      <c r="AB235" s="276"/>
      <c r="AC235" s="276"/>
      <c r="AD235" s="276"/>
      <c r="AE235" s="276"/>
      <c r="AF235" s="276"/>
      <c r="AG235" s="276"/>
      <c r="AH235" s="272"/>
    </row>
    <row r="236" spans="1:34" s="268" customFormat="1" ht="15" hidden="1" outlineLevel="1">
      <c r="D236" s="273">
        <v>1</v>
      </c>
      <c r="E236" s="272"/>
      <c r="F236" s="270" t="s">
        <v>251</v>
      </c>
      <c r="G236" s="271" t="s">
        <v>120</v>
      </c>
      <c r="H236" s="272"/>
      <c r="I236" s="275">
        <f ca="1">IF($D$236="Please Select",0,IF(AND($D$236=INT($D$236),I9=1),SUM(I58:OFFSET(I58,,$D$236-1)),(SUM(I58:OFFSET(I58,,$D$236-1),OFFSET(I58,,$D$236)*(ABS(INT($D$236)-H229)))*I9)))</f>
        <v>0</v>
      </c>
      <c r="J236" s="275">
        <f ca="1">IF($D$236="Please Select",0,IF(AND($D$236=INT($D$236),J9=1),SUM(J58:OFFSET(J58,,$D$236-1)),(SUM(J58:OFFSET(J58,,$D$236-1),OFFSET(J58,,$D$236)*(ABS(INT($D$236)-I229)))*J9)))</f>
        <v>0</v>
      </c>
      <c r="K236" s="275">
        <f ca="1">IF($D$236="Please Select",0,IF(AND($D$236=INT($D$236),K9=1),SUM(K58:OFFSET(K58,,$D$236-1)),(SUM(K58:OFFSET(K58,,$D$236-1),OFFSET(K58,,$D$236)*(ABS(INT($D$236)-J229)))*K9)))</f>
        <v>0</v>
      </c>
      <c r="L236" s="275">
        <f ca="1">IF($D$236="Please Select",0,IF(AND($D$236=INT($D$236),L9=1),SUM(L58:OFFSET(L58,,$D$236-1)),(SUM(L58:OFFSET(L58,,$D$236-1),OFFSET(L58,,$D$236)*(ABS(INT($D$236)-K229)))*L9)))</f>
        <v>0</v>
      </c>
      <c r="M236" s="275">
        <f ca="1">IF($D$236="Please Select",0,IF(AND($D$236=INT($D$236),M9=1),SUM(M58:OFFSET(M58,,$D$236-1)),(SUM(M58:OFFSET(M58,,$D$236-1),OFFSET(M58,,$D$236)*(ABS(INT($D$236)-L229)))*M9)))</f>
        <v>0</v>
      </c>
      <c r="N236" s="275">
        <f ca="1">IF($D$236="Please Select",0,IF(AND($D$236=INT($D$236),N9=1),SUM(N58:OFFSET(N58,,$D$236-1)),(SUM(N58:OFFSET(N58,,$D$236-1),OFFSET(N58,,$D$236)*(ABS(INT($D$236)-M229)))*N9)))</f>
        <v>0</v>
      </c>
      <c r="O236" s="275">
        <f ca="1">IF($D$236="Please Select",0,IF(AND($D$236=INT($D$236),O9=1),SUM(O58:OFFSET(O58,,$D$236-1)),(SUM(O58:OFFSET(O58,,$D$236-1),OFFSET(O58,,$D$236)*(ABS(INT($D$236)-N229)))*O9)))</f>
        <v>0</v>
      </c>
      <c r="P236" s="275">
        <f ca="1">IF($D$236="Please Select",0,IF(AND($D$236=INT($D$236),P9=1),SUM(P58:OFFSET(P58,,$D$236-1)),(SUM(P58:OFFSET(P58,,$D$236-1),OFFSET(P58,,$D$236)*(ABS(INT($D$236)-O229)))*P9)))</f>
        <v>0</v>
      </c>
      <c r="Q236" s="275">
        <f ca="1">IF($D$236="Please Select",0,IF(AND($D$236=INT($D$236),Q9=1),SUM(Q58:OFFSET(Q58,,$D$236-1)),(SUM(Q58:OFFSET(Q58,,$D$236-1),OFFSET(Q58,,$D$236)*(ABS(INT($D$236)-P229)))*Q9)))</f>
        <v>0</v>
      </c>
      <c r="R236" s="275">
        <f ca="1">IF($D$236="Please Select",0,IF(AND($D$236=INT($D$236),R9=1),SUM(R58:OFFSET(R58,,$D$236-1)),(SUM(R58:OFFSET(R58,,$D$236-1),OFFSET(R58,,$D$236)*(ABS(INT($D$236)-Q229)))*R9)))</f>
        <v>0</v>
      </c>
      <c r="S236" s="275">
        <f ca="1">IF($D$236="Please Select",0,IF(AND($D$236=INT($D$236),S9=1),SUM(S58:OFFSET(S58,,$D$236-1)),(SUM(S58:OFFSET(S58,,$D$236-1),OFFSET(S58,,$D$236)*(ABS(INT($D$236)-R229)))*S9)))</f>
        <v>0</v>
      </c>
      <c r="T236" s="275">
        <f ca="1">IF($D$236="Please Select",0,IF(AND($D$236=INT($D$236),T9=1),SUM(T58:OFFSET(T58,,$D$236-1)),(SUM(T58:OFFSET(T58,,$D$236-1),OFFSET(T58,,$D$236)*(ABS(INT($D$236)-S229)))*T9)))</f>
        <v>0</v>
      </c>
      <c r="U236" s="275">
        <f ca="1">IF($D$236="Please Select",0,IF(AND($D$236=INT($D$236),U9=1),SUM(U58:OFFSET(U58,,$D$236-1)),(SUM(U58:OFFSET(U58,,$D$236-1),OFFSET(U58,,$D$236)*(ABS(INT($D$236)-T229)))*U9)))</f>
        <v>0</v>
      </c>
      <c r="V236" s="275">
        <f ca="1">IF($D$236="Please Select",0,IF(AND($D$236=INT($D$236),V9=1),SUM(V58:OFFSET(V58,,$D$236-1)),(SUM(V58:OFFSET(V58,,$D$236-1),OFFSET(V58,,$D$236)*(ABS(INT($D$236)-U229)))*V9)))</f>
        <v>0</v>
      </c>
      <c r="W236" s="275">
        <f ca="1">IF($D$236="Please Select",0,IF(AND($D$236=INT($D$236),W9=1),SUM(W58:OFFSET(W58,,$D$236-1)),(SUM(W58:OFFSET(W58,,$D$236-1),OFFSET(W58,,$D$236)*(ABS(INT($D$236)-V229)))*W9)))</f>
        <v>0</v>
      </c>
      <c r="X236" s="275">
        <f ca="1">IF($D$236="Please Select",0,IF(AND($D$236=INT($D$236),X9=1),SUM(X58:OFFSET(X58,,$D$236-1)),(SUM(X58:OFFSET(X58,,$D$236-1),OFFSET(X58,,$D$236)*(ABS(INT($D$236)-W229)))*X9)))</f>
        <v>0</v>
      </c>
      <c r="Y236" s="275">
        <f ca="1">IF($D$236="Please Select",0,IF(AND($D$236=INT($D$236),Y9=1),SUM(Y58:OFFSET(Y58,,$D$236-1)),(SUM(Y58:OFFSET(Y58,,$D$236-1),OFFSET(Y58,,$D$236)*(ABS(INT($D$236)-X229)))*Y9)))</f>
        <v>0</v>
      </c>
      <c r="Z236" s="275">
        <f ca="1">IF($D$236="Please Select",0,IF(AND($D$236=INT($D$236),Z9=1),SUM(Z58:OFFSET(Z58,,$D$236-1)),(SUM(Z58:OFFSET(Z58,,$D$236-1),OFFSET(Z58,,$D$236)*(ABS(INT($D$236)-Y229)))*Z9)))</f>
        <v>0</v>
      </c>
      <c r="AA236" s="275">
        <f ca="1">IF($D$236="Please Select",0,IF(AND($D$236=INT($D$236),AA9=1),SUM(AA58:OFFSET(AA58,,$D$236-1)),(SUM(AA58:OFFSET(AA58,,$D$236-1),OFFSET(AA58,,$D$236)*(ABS(INT($D$236)-Z229)))*AA9)))</f>
        <v>0</v>
      </c>
      <c r="AB236" s="275">
        <f ca="1">IF($D$236="Please Select",0,IF(AND($D$236=INT($D$236),AB9=1),SUM(AB58:OFFSET(AB58,,$D$236-1)),(SUM(AB58:OFFSET(AB58,,$D$236-1),OFFSET(AB58,,$D$236)*(ABS(INT($D$236)-AA229)))*AB9)))</f>
        <v>0</v>
      </c>
      <c r="AC236" s="275">
        <f ca="1">IF($D$236="Please Select",0,IF(AND($D$236=INT($D$236),AC9=1),SUM(AC58:OFFSET(AC58,,$D$236-1)),(SUM(AC58:OFFSET(AC58,,$D$236-1),OFFSET(AC58,,$D$236)*(ABS(INT($D$236)-AB229)))*AC9)))</f>
        <v>0</v>
      </c>
      <c r="AD236" s="275">
        <f ca="1">IF($D$236="Please Select",0,IF(AND($D$236=INT($D$236),AD9=1),SUM(AD58:OFFSET(AD58,,$D$236-1)),(SUM(AD58:OFFSET(AD58,,$D$236-1),OFFSET(AD58,,$D$236)*(ABS(INT($D$236)-AC229)))*AD9)))</f>
        <v>0</v>
      </c>
      <c r="AE236" s="275">
        <f ca="1">IF($D$236="Please Select",0,IF(AND($D$236=INT($D$236),AE9=1),SUM(AE58:OFFSET(AE58,,$D$236-1)),(SUM(AE58:OFFSET(AE58,,$D$236-1),OFFSET(AE58,,$D$236)*(ABS(INT($D$236)-AD229)))*AE9)))</f>
        <v>0</v>
      </c>
      <c r="AF236" s="275">
        <f ca="1">IF($D$236="Please Select",0,IF(AND($D$236=INT($D$236),AF9=1),SUM(AF58:OFFSET(AF58,,$D$236-1)),(SUM(AF58:OFFSET(AF58,,$D$236-1),OFFSET(AF58,,$D$236)*(ABS(INT($D$236)-AE229)))*AF9)))</f>
        <v>0</v>
      </c>
      <c r="AG236" s="275">
        <f ca="1">IF($D$236="Please Select",0,IF(AND($D$236=INT($D$236),AG9=1),SUM(AG58:OFFSET(AG58,,$D$236-1)),(SUM(AG58:OFFSET(AG58,,$D$236-1),OFFSET(AG58,,$D$236)*(ABS(INT($D$236)-AF229)))*AG9)))</f>
        <v>0</v>
      </c>
      <c r="AH236" s="272"/>
    </row>
    <row r="237" spans="1:34" s="4" customFormat="1" ht="15" hidden="1" outlineLevel="1">
      <c r="E237" s="3"/>
      <c r="F237" s="134"/>
      <c r="G237" s="140"/>
      <c r="H237" s="3"/>
      <c r="AH237" s="3"/>
    </row>
    <row r="238" spans="1:34" s="4" customFormat="1" ht="15" hidden="1" outlineLevel="1">
      <c r="E238" s="1" t="s">
        <v>252</v>
      </c>
      <c r="F238" s="134"/>
      <c r="G238" s="140"/>
      <c r="H238" s="3"/>
      <c r="AH238" s="3"/>
    </row>
    <row r="239" spans="1:34" s="4" customFormat="1" ht="15" hidden="1" outlineLevel="1">
      <c r="E239" s="3"/>
      <c r="F239" s="134" t="s">
        <v>253</v>
      </c>
      <c r="G239" s="140" t="s">
        <v>120</v>
      </c>
      <c r="H239" s="584">
        <f t="shared" ref="H239:H242" si="154">SUMIF($I$9:$AG$9,1,I239:AG239)</f>
        <v>0</v>
      </c>
      <c r="I239" s="133">
        <f t="shared" ref="I239:AG239" si="155">MAX(IF(AND(J9=0,I9=1),I202,0),0)</f>
        <v>0</v>
      </c>
      <c r="J239" s="133">
        <f t="shared" si="155"/>
        <v>0</v>
      </c>
      <c r="K239" s="133">
        <f t="shared" si="155"/>
        <v>0</v>
      </c>
      <c r="L239" s="133">
        <f t="shared" si="155"/>
        <v>0</v>
      </c>
      <c r="M239" s="133">
        <f t="shared" si="155"/>
        <v>0</v>
      </c>
      <c r="N239" s="133">
        <f t="shared" si="155"/>
        <v>0</v>
      </c>
      <c r="O239" s="133">
        <f t="shared" si="155"/>
        <v>0</v>
      </c>
      <c r="P239" s="133">
        <f t="shared" si="155"/>
        <v>0</v>
      </c>
      <c r="Q239" s="133">
        <f t="shared" si="155"/>
        <v>0</v>
      </c>
      <c r="R239" s="133">
        <f t="shared" si="155"/>
        <v>0</v>
      </c>
      <c r="S239" s="133">
        <f t="shared" si="155"/>
        <v>0</v>
      </c>
      <c r="T239" s="133">
        <f t="shared" si="155"/>
        <v>0</v>
      </c>
      <c r="U239" s="133">
        <f t="shared" si="155"/>
        <v>0</v>
      </c>
      <c r="V239" s="133">
        <f t="shared" si="155"/>
        <v>0</v>
      </c>
      <c r="W239" s="133">
        <f t="shared" si="155"/>
        <v>0</v>
      </c>
      <c r="X239" s="133">
        <f t="shared" si="155"/>
        <v>0</v>
      </c>
      <c r="Y239" s="133">
        <f t="shared" si="155"/>
        <v>0</v>
      </c>
      <c r="Z239" s="133">
        <f t="shared" si="155"/>
        <v>0</v>
      </c>
      <c r="AA239" s="133">
        <f t="shared" si="155"/>
        <v>0</v>
      </c>
      <c r="AB239" s="133">
        <f t="shared" si="155"/>
        <v>0</v>
      </c>
      <c r="AC239" s="133">
        <f t="shared" si="155"/>
        <v>0</v>
      </c>
      <c r="AD239" s="133">
        <f t="shared" si="155"/>
        <v>0</v>
      </c>
      <c r="AE239" s="133">
        <f t="shared" si="155"/>
        <v>0</v>
      </c>
      <c r="AF239" s="133">
        <f t="shared" si="155"/>
        <v>0</v>
      </c>
      <c r="AG239" s="133">
        <f t="shared" si="155"/>
        <v>0</v>
      </c>
      <c r="AH239" s="3"/>
    </row>
    <row r="240" spans="1:34" s="4" customFormat="1" ht="15" hidden="1" outlineLevel="1">
      <c r="E240" s="3"/>
      <c r="F240" s="134" t="s">
        <v>254</v>
      </c>
      <c r="G240" s="140" t="s">
        <v>120</v>
      </c>
      <c r="H240" s="584">
        <f t="shared" si="154"/>
        <v>0</v>
      </c>
      <c r="I240" s="133">
        <f>MAX(IF(AND(J9=0,I9=1),-SUM($I$138:I138)+SUM($I$139:I139),0),0)</f>
        <v>0</v>
      </c>
      <c r="J240" s="133">
        <f>MAX(IF(AND(K9=0,J9=1),-SUM($I$138:J138)+SUM($I$139:J139),0),0)</f>
        <v>0</v>
      </c>
      <c r="K240" s="133">
        <f>MAX(IF(AND(L9=0,K9=1),-SUM($I$138:K138)+SUM($I$139:K139),0),0)</f>
        <v>0</v>
      </c>
      <c r="L240" s="133">
        <f>MAX(IF(AND(M9=0,L9=1),-SUM($I$138:L138)+SUM($I$139:L139),0),0)</f>
        <v>0</v>
      </c>
      <c r="M240" s="133">
        <f>MAX(IF(AND(N9=0,M9=1),-SUM($I$138:M138)+SUM($I$139:M139),0),0)</f>
        <v>0</v>
      </c>
      <c r="N240" s="133">
        <f>MAX(IF(AND(O9=0,N9=1),-SUM($I$138:N138)+SUM($I$139:N139),0),0)</f>
        <v>0</v>
      </c>
      <c r="O240" s="133">
        <f>MAX(IF(AND(P9=0,O9=1),-SUM($I$138:O138)+SUM($I$139:O139),0),0)</f>
        <v>0</v>
      </c>
      <c r="P240" s="133">
        <f>MAX(IF(AND(Q9=0,P9=1),-SUM($I$138:P138)+SUM($I$139:P139),0),0)</f>
        <v>0</v>
      </c>
      <c r="Q240" s="133">
        <f>MAX(IF(AND(R9=0,Q9=1),-SUM($I$138:Q138)+SUM($I$139:Q139),0),0)</f>
        <v>0</v>
      </c>
      <c r="R240" s="133">
        <f>MAX(IF(AND(S9=0,R9=1),-SUM($I$138:R138)+SUM($I$139:R139),0),0)</f>
        <v>0</v>
      </c>
      <c r="S240" s="133">
        <f>MAX(IF(AND(T9=0,S9=1),-SUM($I$138:S138)+SUM($I$139:S139),0),0)</f>
        <v>0</v>
      </c>
      <c r="T240" s="133">
        <f>MAX(IF(AND(U9=0,T9=1),-SUM($I$138:T138)+SUM($I$139:T139),0),0)</f>
        <v>0</v>
      </c>
      <c r="U240" s="133">
        <f>MAX(IF(AND(V9=0,U9=1),-SUM($I$138:U138)+SUM($I$139:U139),0),0)</f>
        <v>0</v>
      </c>
      <c r="V240" s="133">
        <f>MAX(IF(AND(W9=0,V9=1),-SUM($I$138:V138)+SUM($I$139:V139),0),0)</f>
        <v>0</v>
      </c>
      <c r="W240" s="133">
        <f>MAX(IF(AND(X9=0,W9=1),-SUM($I$138:W138)+SUM($I$139:W139),0),0)</f>
        <v>0</v>
      </c>
      <c r="X240" s="133">
        <f>MAX(IF(AND(Y9=0,X9=1),-SUM($I$138:X138)+SUM($I$139:X139),0),0)</f>
        <v>0</v>
      </c>
      <c r="Y240" s="133">
        <f>MAX(IF(AND(Z9=0,Y9=1),-SUM($I$138:Y138)+SUM($I$139:Y139),0),0)</f>
        <v>0</v>
      </c>
      <c r="Z240" s="133">
        <f>MAX(IF(AND(AA9=0,Z9=1),-SUM($I$138:Z138)+SUM($I$139:Z139),0),0)</f>
        <v>0</v>
      </c>
      <c r="AA240" s="133">
        <f>MAX(IF(AND(AB9=0,AA9=1),-SUM($I$138:AA138)+SUM($I$139:AA139),0),0)</f>
        <v>0</v>
      </c>
      <c r="AB240" s="133">
        <f>MAX(IF(AND(AC9=0,AB9=1),-SUM($I$138:AB138)+SUM($I$139:AB139),0),0)</f>
        <v>0</v>
      </c>
      <c r="AC240" s="133">
        <f>MAX(IF(AND(AD9=0,AC9=1),-SUM($I$138:AC138)+SUM($I$139:AC139),0),0)</f>
        <v>0</v>
      </c>
      <c r="AD240" s="133">
        <f>MAX(IF(AND(AE9=0,AD9=1),-SUM($I$138:AD138)+SUM($I$139:AD139),0),0)</f>
        <v>0</v>
      </c>
      <c r="AE240" s="133">
        <f>MAX(IF(AND(AF9=0,AE9=1),-SUM($I$138:AE138)+SUM($I$139:AE139),0),0)</f>
        <v>0</v>
      </c>
      <c r="AF240" s="133">
        <f>MAX(IF(AND(AG9=0,AF9=1),-SUM($I$138:AF138)+SUM($I$139:AF139),0),0)</f>
        <v>0</v>
      </c>
      <c r="AG240" s="133">
        <f>MAX(IF(AND(AH9=0,AG9=1),-SUM($I$138:AG138)+SUM($I$139:AG139),0),0)</f>
        <v>0</v>
      </c>
      <c r="AH240" s="3"/>
    </row>
    <row r="241" spans="5:34" s="4" customFormat="1" ht="15" hidden="1" outlineLevel="1">
      <c r="E241" s="3"/>
      <c r="F241" s="134" t="s">
        <v>255</v>
      </c>
      <c r="G241" s="140" t="s">
        <v>120</v>
      </c>
      <c r="H241" s="584">
        <f t="shared" si="154"/>
        <v>0</v>
      </c>
      <c r="I241" s="133">
        <f>MAX(IF(AND(J9=0,I9=1),-SUM($I$168:I168)+SUM($I$169:I169)+SUM($I$170:I170),0),0)</f>
        <v>0</v>
      </c>
      <c r="J241" s="133">
        <f>MAX(IF(AND(K9=0,J9=1),-SUM($I$168:J168)+SUM($I$169:J169)+SUM($I$170:J170),0),0)</f>
        <v>0</v>
      </c>
      <c r="K241" s="133">
        <f>MAX(IF(AND(L9=0,K9=1),-SUM($I$168:K168)+SUM($I$169:K169)+SUM($I$170:K170),0),0)</f>
        <v>0</v>
      </c>
      <c r="L241" s="133">
        <f>MAX(IF(AND(M9=0,L9=1),-SUM($I$168:L168)+SUM($I$169:L169)+SUM($I$170:L170),0),0)</f>
        <v>0</v>
      </c>
      <c r="M241" s="133">
        <f>MAX(IF(AND(N9=0,M9=1),-SUM($I$168:M168)+SUM($I$169:M169)+SUM($I$170:M170),0),0)</f>
        <v>0</v>
      </c>
      <c r="N241" s="133">
        <f>MAX(IF(AND(O9=0,N9=1),-SUM($I$168:N168)+SUM($I$169:N169)+SUM($I$170:N170),0),0)</f>
        <v>0</v>
      </c>
      <c r="O241" s="133">
        <f>MAX(IF(AND(P9=0,O9=1),-SUM($I$168:O168)+SUM($I$169:O169)+SUM($I$170:O170),0),0)</f>
        <v>0</v>
      </c>
      <c r="P241" s="133">
        <f>MAX(IF(AND(Q9=0,P9=1),-SUM($I$168:P168)+SUM($I$169:P169)+SUM($I$170:P170),0),0)</f>
        <v>0</v>
      </c>
      <c r="Q241" s="133">
        <f>MAX(IF(AND(R9=0,Q9=1),-SUM($I$168:Q168)+SUM($I$169:Q169)+SUM($I$170:Q170),0),0)</f>
        <v>0</v>
      </c>
      <c r="R241" s="133">
        <f>MAX(IF(AND(S9=0,R9=1),-SUM($I$168:R168)+SUM($I$169:R169)+SUM($I$170:R170),0),0)</f>
        <v>0</v>
      </c>
      <c r="S241" s="133">
        <f>MAX(IF(AND(T9=0,S9=1),-SUM($I$168:S168)+SUM($I$169:S169)+SUM($I$170:S170),0),0)</f>
        <v>0</v>
      </c>
      <c r="T241" s="133">
        <f>MAX(IF(AND(U9=0,T9=1),-SUM($I$168:T168)+SUM($I$169:T169)+SUM($I$170:T170),0),0)</f>
        <v>0</v>
      </c>
      <c r="U241" s="133">
        <f>MAX(IF(AND(V9=0,U9=1),-SUM($I$168:U168)+SUM($I$169:U169)+SUM($I$170:U170),0),0)</f>
        <v>0</v>
      </c>
      <c r="V241" s="133">
        <f>MAX(IF(AND(W9=0,V9=1),-SUM($I$168:V168)+SUM($I$169:V169)+SUM($I$170:V170),0),0)</f>
        <v>0</v>
      </c>
      <c r="W241" s="133">
        <f>MAX(IF(AND(X9=0,W9=1),-SUM($I$168:W168)+SUM($I$169:W169)+SUM($I$170:W170),0),0)</f>
        <v>0</v>
      </c>
      <c r="X241" s="133">
        <f>MAX(IF(AND(Y9=0,X9=1),-SUM($I$168:X168)+SUM($I$169:X169)+SUM($I$170:X170),0),0)</f>
        <v>0</v>
      </c>
      <c r="Y241" s="133">
        <f>MAX(IF(AND(Z9=0,Y9=1),-SUM($I$168:Y168)+SUM($I$169:Y169)+SUM($I$170:Y170),0),0)</f>
        <v>0</v>
      </c>
      <c r="Z241" s="133">
        <f>MAX(IF(AND(AA9=0,Z9=1),-SUM($I$168:Z168)+SUM($I$169:Z169)+SUM($I$170:Z170),0),0)</f>
        <v>0</v>
      </c>
      <c r="AA241" s="133">
        <f>MAX(IF(AND(AB9=0,AA9=1),-SUM($I$168:AA168)+SUM($I$169:AA169)+SUM($I$170:AA170),0),0)</f>
        <v>0</v>
      </c>
      <c r="AB241" s="133">
        <f>MAX(IF(AND(AC9=0,AB9=1),-SUM($I$168:AB168)+SUM($I$169:AB169)+SUM($I$170:AB170),0),0)</f>
        <v>0</v>
      </c>
      <c r="AC241" s="133">
        <f>MAX(IF(AND(AD9=0,AC9=1),-SUM($I$168:AC168)+SUM($I$169:AC169)+SUM($I$170:AC170),0),0)</f>
        <v>0</v>
      </c>
      <c r="AD241" s="133">
        <f>MAX(IF(AND(AE9=0,AD9=1),-SUM($I$168:AD168)+SUM($I$169:AD169)+SUM($I$170:AD170),0),0)</f>
        <v>0</v>
      </c>
      <c r="AE241" s="133">
        <f>MAX(IF(AND(AF9=0,AE9=1),-SUM($I$168:AE168)+SUM($I$169:AE169)+SUM($I$170:AE170),0),0)</f>
        <v>0</v>
      </c>
      <c r="AF241" s="133">
        <f>MAX(IF(AND(AG9=0,AF9=1),-SUM($I$168:AF168)+SUM($I$169:AF169)+SUM($I$170:AF170),0),0)</f>
        <v>0</v>
      </c>
      <c r="AG241" s="133">
        <f>MAX(IF(AND(AH9=0,AG9=1),-SUM($I$168:AG168)+SUM($I$169:AG169)+SUM($I$170:AG170),0),0)</f>
        <v>0</v>
      </c>
      <c r="AH241" s="3"/>
    </row>
    <row r="242" spans="5:34" s="4" customFormat="1" ht="15" hidden="1" outlineLevel="1">
      <c r="E242" s="3"/>
      <c r="F242" s="134" t="s">
        <v>238</v>
      </c>
      <c r="G242" s="140" t="s">
        <v>120</v>
      </c>
      <c r="H242" s="584">
        <f t="shared" si="154"/>
        <v>0</v>
      </c>
      <c r="I242" s="133">
        <f t="shared" ref="I242:AG242" si="156">MAX(IF(AND(I9=1,J9=0),I222,0),0)</f>
        <v>0</v>
      </c>
      <c r="J242" s="133">
        <f t="shared" si="156"/>
        <v>0</v>
      </c>
      <c r="K242" s="133">
        <f t="shared" si="156"/>
        <v>0</v>
      </c>
      <c r="L242" s="133">
        <f t="shared" si="156"/>
        <v>0</v>
      </c>
      <c r="M242" s="133">
        <f t="shared" si="156"/>
        <v>0</v>
      </c>
      <c r="N242" s="133">
        <f t="shared" si="156"/>
        <v>0</v>
      </c>
      <c r="O242" s="133">
        <f t="shared" si="156"/>
        <v>0</v>
      </c>
      <c r="P242" s="133">
        <f t="shared" si="156"/>
        <v>0</v>
      </c>
      <c r="Q242" s="133">
        <f t="shared" si="156"/>
        <v>0</v>
      </c>
      <c r="R242" s="133">
        <f t="shared" si="156"/>
        <v>0</v>
      </c>
      <c r="S242" s="133">
        <f t="shared" si="156"/>
        <v>0</v>
      </c>
      <c r="T242" s="133">
        <f t="shared" si="156"/>
        <v>0</v>
      </c>
      <c r="U242" s="133">
        <f t="shared" si="156"/>
        <v>0</v>
      </c>
      <c r="V242" s="133">
        <f t="shared" si="156"/>
        <v>0</v>
      </c>
      <c r="W242" s="133">
        <f t="shared" si="156"/>
        <v>0</v>
      </c>
      <c r="X242" s="133">
        <f t="shared" si="156"/>
        <v>0</v>
      </c>
      <c r="Y242" s="133">
        <f t="shared" si="156"/>
        <v>0</v>
      </c>
      <c r="Z242" s="133">
        <f t="shared" si="156"/>
        <v>0</v>
      </c>
      <c r="AA242" s="133">
        <f t="shared" si="156"/>
        <v>0</v>
      </c>
      <c r="AB242" s="133">
        <f t="shared" si="156"/>
        <v>0</v>
      </c>
      <c r="AC242" s="133">
        <f t="shared" si="156"/>
        <v>0</v>
      </c>
      <c r="AD242" s="133">
        <f t="shared" si="156"/>
        <v>0</v>
      </c>
      <c r="AE242" s="133">
        <f t="shared" si="156"/>
        <v>0</v>
      </c>
      <c r="AF242" s="133">
        <f t="shared" si="156"/>
        <v>0</v>
      </c>
      <c r="AG242" s="133">
        <f t="shared" si="156"/>
        <v>0</v>
      </c>
      <c r="AH242" s="3"/>
    </row>
    <row r="243" spans="5:34" s="4" customFormat="1" ht="15" hidden="1" outlineLevel="1">
      <c r="E243" s="3"/>
      <c r="F243" s="134"/>
      <c r="G243" s="140"/>
      <c r="H243" s="3"/>
      <c r="AH243" s="3"/>
    </row>
    <row r="244" spans="5:34" s="4" customFormat="1" ht="15" hidden="1" outlineLevel="1">
      <c r="E244" s="1" t="s">
        <v>256</v>
      </c>
      <c r="F244" s="134"/>
      <c r="G244" s="140"/>
      <c r="H244" s="3"/>
      <c r="AH244" s="3"/>
    </row>
    <row r="245" spans="5:34" s="4" customFormat="1" ht="15" hidden="1" outlineLevel="1">
      <c r="F245" s="141" t="s">
        <v>257</v>
      </c>
      <c r="G245" s="140" t="s">
        <v>120</v>
      </c>
      <c r="H245" s="584" cm="1">
        <f t="array" ref="H245">SUMPRODUCT((($I$7:$AG$7)=1)*I245:AG245)+SUMPRODUCT((($I$9:$AG$9)=1)*I245:AG245)-SUMPRODUCT((($I$8:$AG$8)=1)*I245:AG245)</f>
        <v>0</v>
      </c>
      <c r="I245" s="133">
        <f t="shared" ref="I245:AG245" si="157">-I119-I120-I194</f>
        <v>0</v>
      </c>
      <c r="J245" s="133">
        <f>-J119-J120-J194</f>
        <v>0</v>
      </c>
      <c r="K245" s="133">
        <f>-K119-K120-K194</f>
        <v>0</v>
      </c>
      <c r="L245" s="133">
        <f t="shared" si="157"/>
        <v>0</v>
      </c>
      <c r="M245" s="133">
        <f t="shared" si="157"/>
        <v>0</v>
      </c>
      <c r="N245" s="133">
        <f t="shared" si="157"/>
        <v>0</v>
      </c>
      <c r="O245" s="133">
        <f t="shared" si="157"/>
        <v>0</v>
      </c>
      <c r="P245" s="133">
        <f t="shared" si="157"/>
        <v>0</v>
      </c>
      <c r="Q245" s="133">
        <f t="shared" si="157"/>
        <v>0</v>
      </c>
      <c r="R245" s="133">
        <f t="shared" si="157"/>
        <v>0</v>
      </c>
      <c r="S245" s="133">
        <f t="shared" si="157"/>
        <v>0</v>
      </c>
      <c r="T245" s="133">
        <f t="shared" si="157"/>
        <v>0</v>
      </c>
      <c r="U245" s="133">
        <f t="shared" si="157"/>
        <v>0</v>
      </c>
      <c r="V245" s="133">
        <f t="shared" si="157"/>
        <v>0</v>
      </c>
      <c r="W245" s="133">
        <f t="shared" si="157"/>
        <v>0</v>
      </c>
      <c r="X245" s="133">
        <f t="shared" si="157"/>
        <v>0</v>
      </c>
      <c r="Y245" s="133">
        <f t="shared" si="157"/>
        <v>0</v>
      </c>
      <c r="Z245" s="133">
        <f t="shared" si="157"/>
        <v>0</v>
      </c>
      <c r="AA245" s="133">
        <f t="shared" si="157"/>
        <v>0</v>
      </c>
      <c r="AB245" s="133">
        <f t="shared" si="157"/>
        <v>0</v>
      </c>
      <c r="AC245" s="133">
        <f t="shared" si="157"/>
        <v>0</v>
      </c>
      <c r="AD245" s="133">
        <f t="shared" si="157"/>
        <v>0</v>
      </c>
      <c r="AE245" s="133">
        <f t="shared" si="157"/>
        <v>0</v>
      </c>
      <c r="AF245" s="133">
        <f t="shared" si="157"/>
        <v>0</v>
      </c>
      <c r="AG245" s="133">
        <f t="shared" si="157"/>
        <v>0</v>
      </c>
      <c r="AH245" s="3"/>
    </row>
    <row r="246" spans="5:34" s="4" customFormat="1" ht="15" hidden="1" outlineLevel="1">
      <c r="E246" s="3"/>
      <c r="F246" s="134" t="s">
        <v>258</v>
      </c>
      <c r="G246" s="140" t="s">
        <v>120</v>
      </c>
      <c r="H246" s="584">
        <f t="shared" ref="H246:H250" si="158">SUMIF($I$9:$AG$9,1,I246:AG246)</f>
        <v>0</v>
      </c>
      <c r="I246" s="133">
        <f t="shared" ref="I246:AG246" si="159">-I183</f>
        <v>0</v>
      </c>
      <c r="J246" s="133">
        <f t="shared" si="159"/>
        <v>0</v>
      </c>
      <c r="K246" s="133">
        <f t="shared" si="159"/>
        <v>0</v>
      </c>
      <c r="L246" s="133">
        <f t="shared" si="159"/>
        <v>0</v>
      </c>
      <c r="M246" s="133">
        <f t="shared" si="159"/>
        <v>0</v>
      </c>
      <c r="N246" s="133">
        <f t="shared" si="159"/>
        <v>0</v>
      </c>
      <c r="O246" s="133">
        <f t="shared" si="159"/>
        <v>0</v>
      </c>
      <c r="P246" s="133">
        <f t="shared" si="159"/>
        <v>0</v>
      </c>
      <c r="Q246" s="133">
        <f t="shared" si="159"/>
        <v>0</v>
      </c>
      <c r="R246" s="133">
        <f t="shared" si="159"/>
        <v>0</v>
      </c>
      <c r="S246" s="133">
        <f t="shared" si="159"/>
        <v>0</v>
      </c>
      <c r="T246" s="133">
        <f t="shared" si="159"/>
        <v>0</v>
      </c>
      <c r="U246" s="133">
        <f t="shared" si="159"/>
        <v>0</v>
      </c>
      <c r="V246" s="133">
        <f t="shared" si="159"/>
        <v>0</v>
      </c>
      <c r="W246" s="133">
        <f t="shared" si="159"/>
        <v>0</v>
      </c>
      <c r="X246" s="133">
        <f t="shared" si="159"/>
        <v>0</v>
      </c>
      <c r="Y246" s="133">
        <f t="shared" si="159"/>
        <v>0</v>
      </c>
      <c r="Z246" s="133">
        <f t="shared" si="159"/>
        <v>0</v>
      </c>
      <c r="AA246" s="133">
        <f t="shared" si="159"/>
        <v>0</v>
      </c>
      <c r="AB246" s="133">
        <f t="shared" si="159"/>
        <v>0</v>
      </c>
      <c r="AC246" s="133">
        <f t="shared" si="159"/>
        <v>0</v>
      </c>
      <c r="AD246" s="133">
        <f t="shared" si="159"/>
        <v>0</v>
      </c>
      <c r="AE246" s="133">
        <f t="shared" si="159"/>
        <v>0</v>
      </c>
      <c r="AF246" s="133">
        <f t="shared" si="159"/>
        <v>0</v>
      </c>
      <c r="AG246" s="133">
        <f t="shared" si="159"/>
        <v>0</v>
      </c>
      <c r="AH246" s="3"/>
    </row>
    <row r="247" spans="5:34" s="4" customFormat="1" ht="15" hidden="1" outlineLevel="1">
      <c r="E247" s="3"/>
      <c r="F247" s="134" t="s">
        <v>259</v>
      </c>
      <c r="G247" s="140" t="s">
        <v>120</v>
      </c>
      <c r="H247" s="584">
        <f t="shared" si="158"/>
        <v>0</v>
      </c>
      <c r="I247" s="133">
        <f t="shared" ref="I247:AG247" si="160">-I184</f>
        <v>0</v>
      </c>
      <c r="J247" s="133">
        <f t="shared" si="160"/>
        <v>0</v>
      </c>
      <c r="K247" s="133">
        <f t="shared" si="160"/>
        <v>0</v>
      </c>
      <c r="L247" s="133">
        <f t="shared" si="160"/>
        <v>0</v>
      </c>
      <c r="M247" s="133">
        <f t="shared" si="160"/>
        <v>0</v>
      </c>
      <c r="N247" s="133">
        <f t="shared" si="160"/>
        <v>0</v>
      </c>
      <c r="O247" s="133">
        <f t="shared" si="160"/>
        <v>0</v>
      </c>
      <c r="P247" s="133">
        <f t="shared" si="160"/>
        <v>0</v>
      </c>
      <c r="Q247" s="133">
        <f t="shared" si="160"/>
        <v>0</v>
      </c>
      <c r="R247" s="133">
        <f t="shared" si="160"/>
        <v>0</v>
      </c>
      <c r="S247" s="133">
        <f t="shared" si="160"/>
        <v>0</v>
      </c>
      <c r="T247" s="133">
        <f t="shared" si="160"/>
        <v>0</v>
      </c>
      <c r="U247" s="133">
        <f t="shared" si="160"/>
        <v>0</v>
      </c>
      <c r="V247" s="133">
        <f t="shared" si="160"/>
        <v>0</v>
      </c>
      <c r="W247" s="133">
        <f t="shared" si="160"/>
        <v>0</v>
      </c>
      <c r="X247" s="133">
        <f t="shared" si="160"/>
        <v>0</v>
      </c>
      <c r="Y247" s="133">
        <f t="shared" si="160"/>
        <v>0</v>
      </c>
      <c r="Z247" s="133">
        <f t="shared" si="160"/>
        <v>0</v>
      </c>
      <c r="AA247" s="133">
        <f t="shared" si="160"/>
        <v>0</v>
      </c>
      <c r="AB247" s="133">
        <f t="shared" si="160"/>
        <v>0</v>
      </c>
      <c r="AC247" s="133">
        <f t="shared" si="160"/>
        <v>0</v>
      </c>
      <c r="AD247" s="133">
        <f t="shared" si="160"/>
        <v>0</v>
      </c>
      <c r="AE247" s="133">
        <f t="shared" si="160"/>
        <v>0</v>
      </c>
      <c r="AF247" s="133">
        <f t="shared" si="160"/>
        <v>0</v>
      </c>
      <c r="AG247" s="133">
        <f t="shared" si="160"/>
        <v>0</v>
      </c>
      <c r="AH247" s="3"/>
    </row>
    <row r="248" spans="5:34" s="4" customFormat="1" ht="15" hidden="1" outlineLevel="1">
      <c r="E248" s="3"/>
      <c r="F248" s="134" t="str">
        <f>F195</f>
        <v>Total Dividends</v>
      </c>
      <c r="G248" s="140" t="s">
        <v>120</v>
      </c>
      <c r="H248" s="584">
        <f t="shared" si="158"/>
        <v>0</v>
      </c>
      <c r="I248" s="133">
        <f t="shared" ref="I248:AG248" si="161">-I195</f>
        <v>0</v>
      </c>
      <c r="J248" s="133">
        <f t="shared" si="161"/>
        <v>0</v>
      </c>
      <c r="K248" s="133">
        <f t="shared" si="161"/>
        <v>0</v>
      </c>
      <c r="L248" s="133">
        <f t="shared" si="161"/>
        <v>0</v>
      </c>
      <c r="M248" s="133">
        <f t="shared" si="161"/>
        <v>0</v>
      </c>
      <c r="N248" s="133">
        <f t="shared" si="161"/>
        <v>0</v>
      </c>
      <c r="O248" s="133">
        <f t="shared" si="161"/>
        <v>0</v>
      </c>
      <c r="P248" s="133">
        <f t="shared" si="161"/>
        <v>0</v>
      </c>
      <c r="Q248" s="133">
        <f t="shared" si="161"/>
        <v>0</v>
      </c>
      <c r="R248" s="133">
        <f t="shared" si="161"/>
        <v>0</v>
      </c>
      <c r="S248" s="133">
        <f t="shared" si="161"/>
        <v>0</v>
      </c>
      <c r="T248" s="133">
        <f t="shared" si="161"/>
        <v>0</v>
      </c>
      <c r="U248" s="133">
        <f t="shared" si="161"/>
        <v>0</v>
      </c>
      <c r="V248" s="133">
        <f t="shared" si="161"/>
        <v>0</v>
      </c>
      <c r="W248" s="133">
        <f t="shared" si="161"/>
        <v>0</v>
      </c>
      <c r="X248" s="133">
        <f t="shared" si="161"/>
        <v>0</v>
      </c>
      <c r="Y248" s="133">
        <f t="shared" si="161"/>
        <v>0</v>
      </c>
      <c r="Z248" s="133">
        <f t="shared" si="161"/>
        <v>0</v>
      </c>
      <c r="AA248" s="133">
        <f t="shared" si="161"/>
        <v>0</v>
      </c>
      <c r="AB248" s="133">
        <f t="shared" si="161"/>
        <v>0</v>
      </c>
      <c r="AC248" s="133">
        <f t="shared" si="161"/>
        <v>0</v>
      </c>
      <c r="AD248" s="133">
        <f t="shared" si="161"/>
        <v>0</v>
      </c>
      <c r="AE248" s="133">
        <f t="shared" si="161"/>
        <v>0</v>
      </c>
      <c r="AF248" s="133">
        <f t="shared" si="161"/>
        <v>0</v>
      </c>
      <c r="AG248" s="133">
        <f t="shared" si="161"/>
        <v>0</v>
      </c>
      <c r="AH248" s="3"/>
    </row>
    <row r="249" spans="5:34" s="4" customFormat="1" ht="15" hidden="1" outlineLevel="1">
      <c r="E249" s="3"/>
      <c r="F249" s="134" t="s">
        <v>260</v>
      </c>
      <c r="G249" s="140" t="s">
        <v>120</v>
      </c>
      <c r="H249" s="584">
        <f t="shared" si="158"/>
        <v>0</v>
      </c>
      <c r="I249" s="133">
        <f>I239+I240+I241</f>
        <v>0</v>
      </c>
      <c r="J249" s="133">
        <f t="shared" ref="J249:AG249" si="162">J239+J240+J241</f>
        <v>0</v>
      </c>
      <c r="K249" s="133">
        <f t="shared" si="162"/>
        <v>0</v>
      </c>
      <c r="L249" s="133">
        <f t="shared" si="162"/>
        <v>0</v>
      </c>
      <c r="M249" s="133">
        <f t="shared" si="162"/>
        <v>0</v>
      </c>
      <c r="N249" s="133">
        <f t="shared" si="162"/>
        <v>0</v>
      </c>
      <c r="O249" s="133">
        <f t="shared" si="162"/>
        <v>0</v>
      </c>
      <c r="P249" s="133">
        <f t="shared" si="162"/>
        <v>0</v>
      </c>
      <c r="Q249" s="133">
        <f t="shared" si="162"/>
        <v>0</v>
      </c>
      <c r="R249" s="133">
        <f t="shared" si="162"/>
        <v>0</v>
      </c>
      <c r="S249" s="133">
        <f t="shared" si="162"/>
        <v>0</v>
      </c>
      <c r="T249" s="133">
        <f t="shared" si="162"/>
        <v>0</v>
      </c>
      <c r="U249" s="133">
        <f t="shared" si="162"/>
        <v>0</v>
      </c>
      <c r="V249" s="133">
        <f t="shared" si="162"/>
        <v>0</v>
      </c>
      <c r="W249" s="133">
        <f t="shared" si="162"/>
        <v>0</v>
      </c>
      <c r="X249" s="133">
        <f t="shared" si="162"/>
        <v>0</v>
      </c>
      <c r="Y249" s="133">
        <f t="shared" si="162"/>
        <v>0</v>
      </c>
      <c r="Z249" s="133">
        <f t="shared" si="162"/>
        <v>0</v>
      </c>
      <c r="AA249" s="133">
        <f t="shared" si="162"/>
        <v>0</v>
      </c>
      <c r="AB249" s="133">
        <f t="shared" si="162"/>
        <v>0</v>
      </c>
      <c r="AC249" s="133">
        <f>AC239+AC240+AC241</f>
        <v>0</v>
      </c>
      <c r="AD249" s="133">
        <f t="shared" si="162"/>
        <v>0</v>
      </c>
      <c r="AE249" s="133">
        <f t="shared" si="162"/>
        <v>0</v>
      </c>
      <c r="AF249" s="133">
        <f t="shared" si="162"/>
        <v>0</v>
      </c>
      <c r="AG249" s="133">
        <f t="shared" si="162"/>
        <v>0</v>
      </c>
      <c r="AH249" s="3"/>
    </row>
    <row r="250" spans="5:34" s="4" customFormat="1" ht="15" hidden="1" outlineLevel="1">
      <c r="E250" s="3"/>
      <c r="F250" s="134" t="s">
        <v>261</v>
      </c>
      <c r="G250" s="140" t="s">
        <v>120</v>
      </c>
      <c r="H250" s="584">
        <f t="shared" si="158"/>
        <v>0</v>
      </c>
      <c r="I250" s="133">
        <f>I242</f>
        <v>0</v>
      </c>
      <c r="J250" s="133">
        <f t="shared" ref="J250:AG250" si="163">J242</f>
        <v>0</v>
      </c>
      <c r="K250" s="133">
        <f t="shared" si="163"/>
        <v>0</v>
      </c>
      <c r="L250" s="133">
        <f t="shared" si="163"/>
        <v>0</v>
      </c>
      <c r="M250" s="133">
        <f t="shared" si="163"/>
        <v>0</v>
      </c>
      <c r="N250" s="133">
        <f t="shared" si="163"/>
        <v>0</v>
      </c>
      <c r="O250" s="133">
        <f t="shared" si="163"/>
        <v>0</v>
      </c>
      <c r="P250" s="133">
        <f t="shared" si="163"/>
        <v>0</v>
      </c>
      <c r="Q250" s="133">
        <f t="shared" si="163"/>
        <v>0</v>
      </c>
      <c r="R250" s="133">
        <f t="shared" si="163"/>
        <v>0</v>
      </c>
      <c r="S250" s="133">
        <f t="shared" si="163"/>
        <v>0</v>
      </c>
      <c r="T250" s="133">
        <f t="shared" si="163"/>
        <v>0</v>
      </c>
      <c r="U250" s="133">
        <f t="shared" si="163"/>
        <v>0</v>
      </c>
      <c r="V250" s="133">
        <f t="shared" si="163"/>
        <v>0</v>
      </c>
      <c r="W250" s="133">
        <f t="shared" si="163"/>
        <v>0</v>
      </c>
      <c r="X250" s="133">
        <f t="shared" si="163"/>
        <v>0</v>
      </c>
      <c r="Y250" s="133">
        <f t="shared" si="163"/>
        <v>0</v>
      </c>
      <c r="Z250" s="133">
        <f t="shared" si="163"/>
        <v>0</v>
      </c>
      <c r="AA250" s="133">
        <f t="shared" si="163"/>
        <v>0</v>
      </c>
      <c r="AB250" s="133">
        <f t="shared" si="163"/>
        <v>0</v>
      </c>
      <c r="AC250" s="133">
        <f t="shared" si="163"/>
        <v>0</v>
      </c>
      <c r="AD250" s="133">
        <f t="shared" si="163"/>
        <v>0</v>
      </c>
      <c r="AE250" s="133">
        <f t="shared" si="163"/>
        <v>0</v>
      </c>
      <c r="AF250" s="133">
        <f t="shared" si="163"/>
        <v>0</v>
      </c>
      <c r="AG250" s="133">
        <f t="shared" si="163"/>
        <v>0</v>
      </c>
      <c r="AH250" s="3"/>
    </row>
    <row r="251" spans="5:34" s="4" customFormat="1" ht="15" hidden="1" outlineLevel="1">
      <c r="E251" s="3"/>
      <c r="F251" s="134" t="s">
        <v>219</v>
      </c>
      <c r="G251" s="140" t="s">
        <v>120</v>
      </c>
      <c r="H251" s="19">
        <v>-9.9999999999999994E-12</v>
      </c>
      <c r="I251" s="550">
        <f t="shared" ref="I251:AG251" si="164">IF(OR(I7=1,I9=1),SUM(I245:I250),0)</f>
        <v>0</v>
      </c>
      <c r="J251" s="550">
        <f t="shared" si="164"/>
        <v>0</v>
      </c>
      <c r="K251" s="550">
        <f t="shared" si="164"/>
        <v>0</v>
      </c>
      <c r="L251" s="550">
        <f t="shared" si="164"/>
        <v>0</v>
      </c>
      <c r="M251" s="550">
        <f t="shared" si="164"/>
        <v>0</v>
      </c>
      <c r="N251" s="550">
        <f t="shared" si="164"/>
        <v>0</v>
      </c>
      <c r="O251" s="550">
        <f t="shared" si="164"/>
        <v>0</v>
      </c>
      <c r="P251" s="550">
        <f t="shared" si="164"/>
        <v>0</v>
      </c>
      <c r="Q251" s="550">
        <f t="shared" si="164"/>
        <v>0</v>
      </c>
      <c r="R251" s="550">
        <f t="shared" si="164"/>
        <v>0</v>
      </c>
      <c r="S251" s="550">
        <f t="shared" si="164"/>
        <v>0</v>
      </c>
      <c r="T251" s="550">
        <f t="shared" si="164"/>
        <v>0</v>
      </c>
      <c r="U251" s="550">
        <f t="shared" si="164"/>
        <v>0</v>
      </c>
      <c r="V251" s="550">
        <f t="shared" si="164"/>
        <v>0</v>
      </c>
      <c r="W251" s="550">
        <f t="shared" si="164"/>
        <v>0</v>
      </c>
      <c r="X251" s="550">
        <f t="shared" si="164"/>
        <v>0</v>
      </c>
      <c r="Y251" s="550">
        <f t="shared" si="164"/>
        <v>0</v>
      </c>
      <c r="Z251" s="550">
        <f t="shared" si="164"/>
        <v>0</v>
      </c>
      <c r="AA251" s="550">
        <f t="shared" si="164"/>
        <v>0</v>
      </c>
      <c r="AB251" s="550">
        <f t="shared" si="164"/>
        <v>0</v>
      </c>
      <c r="AC251" s="550">
        <f t="shared" si="164"/>
        <v>0</v>
      </c>
      <c r="AD251" s="550">
        <f t="shared" si="164"/>
        <v>0</v>
      </c>
      <c r="AE251" s="550">
        <f t="shared" si="164"/>
        <v>0</v>
      </c>
      <c r="AF251" s="550">
        <f t="shared" si="164"/>
        <v>0</v>
      </c>
      <c r="AG251" s="550">
        <f t="shared" si="164"/>
        <v>0</v>
      </c>
      <c r="AH251" s="3"/>
    </row>
    <row r="252" spans="5:34" s="4" customFormat="1" ht="15" hidden="1" outlineLevel="1">
      <c r="E252" s="3"/>
      <c r="F252" s="134"/>
      <c r="G252" s="140"/>
      <c r="H252" s="3"/>
      <c r="AH252" s="3"/>
    </row>
    <row r="253" spans="5:34" s="4" customFormat="1" ht="15" hidden="1" outlineLevel="1">
      <c r="E253" s="3"/>
      <c r="F253" s="134" t="s">
        <v>262</v>
      </c>
      <c r="G253" s="140" t="s">
        <v>226</v>
      </c>
      <c r="H253" s="23"/>
      <c r="I253" s="31">
        <f>((1+$H$260)^(-SUM($I$9:I9)))</f>
        <v>1</v>
      </c>
      <c r="J253" s="31">
        <f>((1+$H$260)^(-SUM($I$9:J9)))</f>
        <v>1</v>
      </c>
      <c r="K253" s="31">
        <f>((1+$H$260)^(-SUM($I$9:K9)))</f>
        <v>1</v>
      </c>
      <c r="L253" s="31">
        <f>((1+$H$260)^(-SUM($I$9:L9)))</f>
        <v>1</v>
      </c>
      <c r="M253" s="31">
        <f>((1+$H$260)^(-SUM($I$9:M9)))</f>
        <v>1</v>
      </c>
      <c r="N253" s="31">
        <f>((1+$H$260)^(-SUM($I$9:N9)))</f>
        <v>1</v>
      </c>
      <c r="O253" s="31">
        <f>((1+$H$260)^(-SUM($I$9:O9)))</f>
        <v>1</v>
      </c>
      <c r="P253" s="31">
        <f>((1+$H$260)^(-SUM($I$9:P9)))</f>
        <v>1</v>
      </c>
      <c r="Q253" s="31">
        <f>((1+$H$260)^(-SUM($I$9:Q9)))</f>
        <v>1</v>
      </c>
      <c r="R253" s="31">
        <f>((1+$H$260)^(-SUM($I$9:R9)))</f>
        <v>1</v>
      </c>
      <c r="S253" s="31">
        <f>((1+$H$260)^(-SUM($I$9:S9)))</f>
        <v>1</v>
      </c>
      <c r="T253" s="31">
        <f>((1+$H$260)^(-SUM($I$9:T9)))</f>
        <v>1</v>
      </c>
      <c r="U253" s="31">
        <f>((1+$H$260)^(-SUM($I$9:U9)))</f>
        <v>1</v>
      </c>
      <c r="V253" s="31">
        <f>((1+$H$260)^(-SUM($I$9:V9)))</f>
        <v>1</v>
      </c>
      <c r="W253" s="31">
        <f>((1+$H$260)^(-SUM($I$9:W9)))</f>
        <v>1</v>
      </c>
      <c r="X253" s="31">
        <f>((1+$H$260)^(-SUM($I$9:X9)))</f>
        <v>1</v>
      </c>
      <c r="Y253" s="31">
        <f>((1+$H$260)^(-SUM($I$9:Y9)))</f>
        <v>1</v>
      </c>
      <c r="Z253" s="31">
        <f>((1+$H$260)^(-SUM($I$9:Z9)))</f>
        <v>1</v>
      </c>
      <c r="AA253" s="31">
        <f>((1+$H$260)^(-SUM($I$9:AA9)))</f>
        <v>1</v>
      </c>
      <c r="AB253" s="31">
        <f>((1+$H$260)^(-SUM($I$9:AB9)))</f>
        <v>1</v>
      </c>
      <c r="AC253" s="31">
        <f>((1+$H$260)^(-SUM($I$9:AC9)))</f>
        <v>1</v>
      </c>
      <c r="AD253" s="31">
        <f>((1+$H$260)^(-SUM($I$9:AD9)))</f>
        <v>1</v>
      </c>
      <c r="AE253" s="31">
        <f>((1+$H$260)^(-SUM($I$9:AE9)))</f>
        <v>1</v>
      </c>
      <c r="AF253" s="31">
        <f>((1+$H$260)^(-SUM($I$9:AF9)))</f>
        <v>1</v>
      </c>
      <c r="AG253" s="31">
        <f>((1+$H$260)^(-SUM($I$9:AG9)))</f>
        <v>1</v>
      </c>
      <c r="AH253" s="3"/>
    </row>
    <row r="254" spans="5:34" s="4" customFormat="1" ht="15" hidden="1" outlineLevel="1">
      <c r="E254" s="3"/>
      <c r="F254" s="134"/>
      <c r="G254" s="140"/>
      <c r="H254" s="3"/>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3"/>
    </row>
    <row r="255" spans="5:34" s="4" customFormat="1" ht="15" hidden="1" outlineLevel="1">
      <c r="E255" s="6" t="s">
        <v>263</v>
      </c>
      <c r="F255" s="134"/>
      <c r="G255" s="140"/>
      <c r="H255" s="3"/>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3"/>
    </row>
    <row r="256" spans="5:34" s="4" customFormat="1" ht="15" hidden="1" outlineLevel="1">
      <c r="E256" s="3"/>
      <c r="F256" s="134" t="s">
        <v>264</v>
      </c>
      <c r="G256" s="140" t="s">
        <v>120</v>
      </c>
      <c r="H256" s="3"/>
      <c r="I256" s="31">
        <f>H258</f>
        <v>0</v>
      </c>
      <c r="J256" s="31">
        <f>I258</f>
        <v>0</v>
      </c>
      <c r="K256" s="31">
        <f t="shared" ref="K256:AG256" si="165">J258</f>
        <v>0</v>
      </c>
      <c r="L256" s="31">
        <f t="shared" si="165"/>
        <v>0</v>
      </c>
      <c r="M256" s="31">
        <f t="shared" si="165"/>
        <v>0</v>
      </c>
      <c r="N256" s="31">
        <f t="shared" si="165"/>
        <v>0</v>
      </c>
      <c r="O256" s="31">
        <f t="shared" si="165"/>
        <v>0</v>
      </c>
      <c r="P256" s="31">
        <f t="shared" si="165"/>
        <v>0</v>
      </c>
      <c r="Q256" s="31">
        <f t="shared" si="165"/>
        <v>0</v>
      </c>
      <c r="R256" s="31">
        <f t="shared" si="165"/>
        <v>0</v>
      </c>
      <c r="S256" s="31">
        <f t="shared" si="165"/>
        <v>0</v>
      </c>
      <c r="T256" s="31">
        <f t="shared" si="165"/>
        <v>0</v>
      </c>
      <c r="U256" s="31">
        <f t="shared" si="165"/>
        <v>0</v>
      </c>
      <c r="V256" s="31">
        <f t="shared" si="165"/>
        <v>0</v>
      </c>
      <c r="W256" s="31">
        <f t="shared" si="165"/>
        <v>0</v>
      </c>
      <c r="X256" s="31">
        <f t="shared" si="165"/>
        <v>0</v>
      </c>
      <c r="Y256" s="31">
        <f t="shared" si="165"/>
        <v>0</v>
      </c>
      <c r="Z256" s="31">
        <f t="shared" si="165"/>
        <v>0</v>
      </c>
      <c r="AA256" s="31">
        <f t="shared" si="165"/>
        <v>0</v>
      </c>
      <c r="AB256" s="31">
        <f t="shared" si="165"/>
        <v>0</v>
      </c>
      <c r="AC256" s="31">
        <f t="shared" si="165"/>
        <v>0</v>
      </c>
      <c r="AD256" s="31">
        <f t="shared" si="165"/>
        <v>0</v>
      </c>
      <c r="AE256" s="31">
        <f t="shared" si="165"/>
        <v>0</v>
      </c>
      <c r="AF256" s="31">
        <f t="shared" si="165"/>
        <v>0</v>
      </c>
      <c r="AG256" s="31">
        <f t="shared" si="165"/>
        <v>0</v>
      </c>
      <c r="AH256" s="3"/>
    </row>
    <row r="257" spans="1:34" s="4" customFormat="1" ht="15" hidden="1" outlineLevel="1">
      <c r="E257" s="3"/>
      <c r="F257" s="134" t="s">
        <v>265</v>
      </c>
      <c r="G257" s="140" t="s">
        <v>120</v>
      </c>
      <c r="H257" s="3"/>
      <c r="I257" s="31">
        <f>I251*I253</f>
        <v>0</v>
      </c>
      <c r="J257" s="31">
        <f t="shared" ref="J257:AG257" si="166">J251*J253</f>
        <v>0</v>
      </c>
      <c r="K257" s="31">
        <f t="shared" si="166"/>
        <v>0</v>
      </c>
      <c r="L257" s="31">
        <f t="shared" si="166"/>
        <v>0</v>
      </c>
      <c r="M257" s="31">
        <f t="shared" si="166"/>
        <v>0</v>
      </c>
      <c r="N257" s="31">
        <f t="shared" si="166"/>
        <v>0</v>
      </c>
      <c r="O257" s="31">
        <f t="shared" si="166"/>
        <v>0</v>
      </c>
      <c r="P257" s="31">
        <f t="shared" si="166"/>
        <v>0</v>
      </c>
      <c r="Q257" s="31">
        <f t="shared" si="166"/>
        <v>0</v>
      </c>
      <c r="R257" s="31">
        <f t="shared" si="166"/>
        <v>0</v>
      </c>
      <c r="S257" s="31">
        <f t="shared" si="166"/>
        <v>0</v>
      </c>
      <c r="T257" s="31">
        <f t="shared" si="166"/>
        <v>0</v>
      </c>
      <c r="U257" s="31">
        <f t="shared" si="166"/>
        <v>0</v>
      </c>
      <c r="V257" s="31">
        <f t="shared" si="166"/>
        <v>0</v>
      </c>
      <c r="W257" s="31">
        <f t="shared" si="166"/>
        <v>0</v>
      </c>
      <c r="X257" s="31">
        <f t="shared" si="166"/>
        <v>0</v>
      </c>
      <c r="Y257" s="31">
        <f t="shared" si="166"/>
        <v>0</v>
      </c>
      <c r="Z257" s="31">
        <f t="shared" si="166"/>
        <v>0</v>
      </c>
      <c r="AA257" s="31">
        <f t="shared" si="166"/>
        <v>0</v>
      </c>
      <c r="AB257" s="31">
        <f t="shared" si="166"/>
        <v>0</v>
      </c>
      <c r="AC257" s="31">
        <f t="shared" si="166"/>
        <v>0</v>
      </c>
      <c r="AD257" s="31">
        <f t="shared" si="166"/>
        <v>0</v>
      </c>
      <c r="AE257" s="31">
        <f t="shared" si="166"/>
        <v>0</v>
      </c>
      <c r="AF257" s="31">
        <f t="shared" si="166"/>
        <v>0</v>
      </c>
      <c r="AG257" s="31">
        <f t="shared" si="166"/>
        <v>0</v>
      </c>
      <c r="AH257" s="3"/>
    </row>
    <row r="258" spans="1:34" s="4" customFormat="1" ht="15" hidden="1" outlineLevel="1">
      <c r="E258" s="3"/>
      <c r="F258" s="134" t="s">
        <v>266</v>
      </c>
      <c r="G258" s="140" t="s">
        <v>120</v>
      </c>
      <c r="H258" s="3"/>
      <c r="I258" s="31">
        <f>SUM(I256:I257)</f>
        <v>0</v>
      </c>
      <c r="J258" s="31">
        <f>SUM(J256:J257)</f>
        <v>0</v>
      </c>
      <c r="K258" s="31">
        <f t="shared" ref="K258:AG258" si="167">SUM(K256:K257)</f>
        <v>0</v>
      </c>
      <c r="L258" s="31">
        <f t="shared" si="167"/>
        <v>0</v>
      </c>
      <c r="M258" s="31">
        <f t="shared" si="167"/>
        <v>0</v>
      </c>
      <c r="N258" s="31">
        <f t="shared" si="167"/>
        <v>0</v>
      </c>
      <c r="O258" s="31">
        <f t="shared" si="167"/>
        <v>0</v>
      </c>
      <c r="P258" s="31">
        <f t="shared" si="167"/>
        <v>0</v>
      </c>
      <c r="Q258" s="31">
        <f t="shared" si="167"/>
        <v>0</v>
      </c>
      <c r="R258" s="31">
        <f t="shared" si="167"/>
        <v>0</v>
      </c>
      <c r="S258" s="31">
        <f t="shared" si="167"/>
        <v>0</v>
      </c>
      <c r="T258" s="31">
        <f t="shared" si="167"/>
        <v>0</v>
      </c>
      <c r="U258" s="31">
        <f t="shared" si="167"/>
        <v>0</v>
      </c>
      <c r="V258" s="31">
        <f t="shared" si="167"/>
        <v>0</v>
      </c>
      <c r="W258" s="31">
        <f t="shared" si="167"/>
        <v>0</v>
      </c>
      <c r="X258" s="31">
        <f t="shared" si="167"/>
        <v>0</v>
      </c>
      <c r="Y258" s="31">
        <f t="shared" si="167"/>
        <v>0</v>
      </c>
      <c r="Z258" s="31">
        <f t="shared" si="167"/>
        <v>0</v>
      </c>
      <c r="AA258" s="31">
        <f t="shared" si="167"/>
        <v>0</v>
      </c>
      <c r="AB258" s="31">
        <f t="shared" si="167"/>
        <v>0</v>
      </c>
      <c r="AC258" s="31">
        <f t="shared" si="167"/>
        <v>0</v>
      </c>
      <c r="AD258" s="31">
        <f t="shared" si="167"/>
        <v>0</v>
      </c>
      <c r="AE258" s="31">
        <f t="shared" si="167"/>
        <v>0</v>
      </c>
      <c r="AF258" s="31">
        <f t="shared" si="167"/>
        <v>0</v>
      </c>
      <c r="AG258" s="31">
        <f t="shared" si="167"/>
        <v>0</v>
      </c>
      <c r="AH258" s="3"/>
    </row>
    <row r="259" spans="1:34" s="4" customFormat="1" ht="15" hidden="1" outlineLevel="1">
      <c r="B259" s="182" t="s">
        <v>68</v>
      </c>
      <c r="E259" s="3"/>
      <c r="F259" s="134"/>
      <c r="G259" s="140"/>
      <c r="H259" s="3"/>
      <c r="I259" s="11"/>
      <c r="J259" s="22"/>
      <c r="K259" s="22"/>
      <c r="L259" s="22"/>
      <c r="M259" s="22"/>
      <c r="N259" s="22"/>
      <c r="O259" s="22"/>
      <c r="P259" s="22"/>
      <c r="Q259" s="22"/>
      <c r="R259" s="22"/>
      <c r="S259" s="22"/>
      <c r="T259" s="22"/>
      <c r="AH259" s="3"/>
    </row>
    <row r="260" spans="1:34" s="4" customFormat="1" ht="15" hidden="1" outlineLevel="1">
      <c r="E260" s="3"/>
      <c r="F260" s="134" t="s">
        <v>267</v>
      </c>
      <c r="G260" s="140" t="s">
        <v>82</v>
      </c>
      <c r="H260" s="32">
        <f>IFERROR(XIRR(H251:AG251,H$4:AG$4),0)</f>
        <v>0</v>
      </c>
      <c r="I260" s="21"/>
      <c r="J260" s="24"/>
      <c r="K260" s="24"/>
      <c r="L260" s="24"/>
      <c r="M260" s="24"/>
      <c r="N260" s="24"/>
      <c r="O260" s="24"/>
      <c r="P260" s="24"/>
      <c r="Q260" s="24"/>
      <c r="R260" s="24"/>
      <c r="S260" s="24"/>
      <c r="T260" s="24"/>
      <c r="U260" s="24"/>
      <c r="V260" s="24"/>
      <c r="W260" s="24"/>
      <c r="X260" s="24"/>
      <c r="Y260" s="24"/>
      <c r="Z260" s="24"/>
      <c r="AA260" s="24"/>
      <c r="AB260" s="24"/>
      <c r="AC260" s="24"/>
      <c r="AH260" s="3"/>
    </row>
    <row r="261" spans="1:34" s="4" customFormat="1" ht="15" hidden="1" outlineLevel="1">
      <c r="A261" s="583">
        <f t="shared" ref="A261:A262" si="168">IF(B261="",0,1)</f>
        <v>0</v>
      </c>
      <c r="B261" s="130"/>
      <c r="E261" s="3"/>
      <c r="F261" s="134" t="s">
        <v>268</v>
      </c>
      <c r="G261" s="140" t="s">
        <v>82</v>
      </c>
      <c r="H261" s="513">
        <v>0.1038</v>
      </c>
      <c r="I261" s="21"/>
      <c r="J261" s="24"/>
      <c r="K261" s="24"/>
      <c r="L261" s="24"/>
      <c r="M261" s="24"/>
      <c r="N261" s="24"/>
      <c r="O261" s="24"/>
      <c r="P261" s="24"/>
      <c r="Q261" s="24"/>
      <c r="R261" s="24"/>
      <c r="S261" s="24"/>
      <c r="T261" s="24"/>
      <c r="U261" s="24"/>
      <c r="V261" s="24"/>
      <c r="W261" s="24"/>
      <c r="X261" s="24"/>
      <c r="Y261" s="24"/>
      <c r="Z261" s="24"/>
      <c r="AA261" s="24"/>
      <c r="AB261" s="24"/>
      <c r="AC261" s="24"/>
      <c r="AH261" s="3"/>
    </row>
    <row r="262" spans="1:34" s="4" customFormat="1" ht="30" hidden="1" outlineLevel="1">
      <c r="A262" s="583">
        <f t="shared" si="168"/>
        <v>0</v>
      </c>
      <c r="B262" s="130"/>
      <c r="E262" s="3"/>
      <c r="F262" s="142" t="s">
        <v>269</v>
      </c>
      <c r="G262" s="145" t="s">
        <v>270</v>
      </c>
      <c r="I262" s="513"/>
      <c r="J262" s="513"/>
      <c r="K262" s="513"/>
      <c r="L262" s="513"/>
      <c r="M262" s="513"/>
      <c r="N262" s="513"/>
      <c r="O262" s="513"/>
      <c r="P262" s="514"/>
      <c r="Q262" s="514"/>
      <c r="R262" s="514"/>
      <c r="S262" s="514"/>
      <c r="T262" s="514"/>
      <c r="U262" s="514"/>
      <c r="V262" s="514"/>
      <c r="W262" s="514"/>
      <c r="X262" s="514"/>
      <c r="Y262" s="514"/>
      <c r="Z262" s="514"/>
      <c r="AA262" s="514"/>
      <c r="AB262" s="514"/>
      <c r="AC262" s="514"/>
      <c r="AD262" s="515"/>
      <c r="AE262" s="515"/>
      <c r="AF262" s="515"/>
      <c r="AG262" s="515"/>
      <c r="AH262" s="3"/>
    </row>
    <row r="263" spans="1:34" s="4" customFormat="1" ht="15" hidden="1" outlineLevel="1">
      <c r="E263" s="3"/>
      <c r="F263" s="134"/>
      <c r="G263" s="140"/>
      <c r="H263" s="3"/>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3"/>
    </row>
    <row r="264" spans="1:34" s="4" customFormat="1" ht="15" hidden="1" outlineLevel="1">
      <c r="E264" s="6" t="s">
        <v>271</v>
      </c>
      <c r="F264" s="134"/>
      <c r="G264" s="140"/>
      <c r="H264" s="3"/>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3"/>
    </row>
    <row r="265" spans="1:34" s="4" customFormat="1" ht="15" hidden="1" outlineLevel="1">
      <c r="E265" s="3"/>
      <c r="F265" s="141" t="s">
        <v>257</v>
      </c>
      <c r="G265" s="140" t="s">
        <v>120</v>
      </c>
      <c r="H265" s="3"/>
      <c r="I265" s="31">
        <f>-I245</f>
        <v>0</v>
      </c>
      <c r="J265" s="31">
        <f>I268</f>
        <v>0</v>
      </c>
      <c r="K265" s="31">
        <f t="shared" ref="K265:AG265" si="169">J268</f>
        <v>0</v>
      </c>
      <c r="L265" s="31">
        <f t="shared" si="169"/>
        <v>0</v>
      </c>
      <c r="M265" s="31">
        <f t="shared" si="169"/>
        <v>0</v>
      </c>
      <c r="N265" s="31">
        <f t="shared" si="169"/>
        <v>0</v>
      </c>
      <c r="O265" s="31">
        <f t="shared" si="169"/>
        <v>0</v>
      </c>
      <c r="P265" s="31">
        <f t="shared" si="169"/>
        <v>0</v>
      </c>
      <c r="Q265" s="31">
        <f t="shared" si="169"/>
        <v>0</v>
      </c>
      <c r="R265" s="31">
        <f t="shared" si="169"/>
        <v>0</v>
      </c>
      <c r="S265" s="31">
        <f t="shared" si="169"/>
        <v>0</v>
      </c>
      <c r="T265" s="31">
        <f t="shared" si="169"/>
        <v>0</v>
      </c>
      <c r="U265" s="31">
        <f t="shared" si="169"/>
        <v>0</v>
      </c>
      <c r="V265" s="31">
        <f t="shared" si="169"/>
        <v>0</v>
      </c>
      <c r="W265" s="31">
        <f t="shared" si="169"/>
        <v>0</v>
      </c>
      <c r="X265" s="31">
        <f t="shared" si="169"/>
        <v>0</v>
      </c>
      <c r="Y265" s="31">
        <f t="shared" si="169"/>
        <v>0</v>
      </c>
      <c r="Z265" s="31">
        <f t="shared" si="169"/>
        <v>0</v>
      </c>
      <c r="AA265" s="31">
        <f t="shared" si="169"/>
        <v>0</v>
      </c>
      <c r="AB265" s="31">
        <f t="shared" si="169"/>
        <v>0</v>
      </c>
      <c r="AC265" s="31">
        <f t="shared" si="169"/>
        <v>0</v>
      </c>
      <c r="AD265" s="31">
        <f t="shared" si="169"/>
        <v>0</v>
      </c>
      <c r="AE265" s="31">
        <f t="shared" si="169"/>
        <v>0</v>
      </c>
      <c r="AF265" s="31">
        <f t="shared" si="169"/>
        <v>0</v>
      </c>
      <c r="AG265" s="31">
        <f t="shared" si="169"/>
        <v>0</v>
      </c>
      <c r="AH265" s="3"/>
    </row>
    <row r="266" spans="1:34" s="4" customFormat="1" ht="15" hidden="1" outlineLevel="1">
      <c r="E266" s="3"/>
      <c r="F266" s="134" t="s">
        <v>258</v>
      </c>
      <c r="G266" s="140" t="s">
        <v>120</v>
      </c>
      <c r="H266" s="3"/>
      <c r="I266" s="31">
        <f>-I246</f>
        <v>0</v>
      </c>
      <c r="J266" s="31">
        <f t="shared" ref="J266:AG266" si="170">-J246</f>
        <v>0</v>
      </c>
      <c r="K266" s="31">
        <f t="shared" si="170"/>
        <v>0</v>
      </c>
      <c r="L266" s="31">
        <f t="shared" si="170"/>
        <v>0</v>
      </c>
      <c r="M266" s="31">
        <f t="shared" si="170"/>
        <v>0</v>
      </c>
      <c r="N266" s="31">
        <f t="shared" si="170"/>
        <v>0</v>
      </c>
      <c r="O266" s="31">
        <f t="shared" si="170"/>
        <v>0</v>
      </c>
      <c r="P266" s="31">
        <f t="shared" si="170"/>
        <v>0</v>
      </c>
      <c r="Q266" s="31">
        <f t="shared" si="170"/>
        <v>0</v>
      </c>
      <c r="R266" s="31">
        <f t="shared" si="170"/>
        <v>0</v>
      </c>
      <c r="S266" s="31">
        <f t="shared" si="170"/>
        <v>0</v>
      </c>
      <c r="T266" s="31">
        <f t="shared" si="170"/>
        <v>0</v>
      </c>
      <c r="U266" s="31">
        <f t="shared" si="170"/>
        <v>0</v>
      </c>
      <c r="V266" s="31">
        <f t="shared" si="170"/>
        <v>0</v>
      </c>
      <c r="W266" s="31">
        <f t="shared" si="170"/>
        <v>0</v>
      </c>
      <c r="X266" s="31">
        <f t="shared" si="170"/>
        <v>0</v>
      </c>
      <c r="Y266" s="31">
        <f t="shared" si="170"/>
        <v>0</v>
      </c>
      <c r="Z266" s="31">
        <f t="shared" si="170"/>
        <v>0</v>
      </c>
      <c r="AA266" s="31">
        <f t="shared" si="170"/>
        <v>0</v>
      </c>
      <c r="AB266" s="31">
        <f t="shared" si="170"/>
        <v>0</v>
      </c>
      <c r="AC266" s="31">
        <f t="shared" si="170"/>
        <v>0</v>
      </c>
      <c r="AD266" s="31">
        <f t="shared" si="170"/>
        <v>0</v>
      </c>
      <c r="AE266" s="31">
        <f t="shared" si="170"/>
        <v>0</v>
      </c>
      <c r="AF266" s="31">
        <f t="shared" si="170"/>
        <v>0</v>
      </c>
      <c r="AG266" s="31">
        <f t="shared" si="170"/>
        <v>0</v>
      </c>
      <c r="AH266" s="3"/>
    </row>
    <row r="267" spans="1:34" s="4" customFormat="1" ht="15" hidden="1" outlineLevel="1">
      <c r="E267" s="3"/>
      <c r="F267" s="134" t="s">
        <v>259</v>
      </c>
      <c r="G267" s="140" t="s">
        <v>120</v>
      </c>
      <c r="H267" s="3"/>
      <c r="I267" s="31">
        <f>-I247</f>
        <v>0</v>
      </c>
      <c r="J267" s="31">
        <f t="shared" ref="J267:AG267" si="171">-J247</f>
        <v>0</v>
      </c>
      <c r="K267" s="31">
        <f t="shared" si="171"/>
        <v>0</v>
      </c>
      <c r="L267" s="31">
        <f t="shared" si="171"/>
        <v>0</v>
      </c>
      <c r="M267" s="31">
        <f t="shared" si="171"/>
        <v>0</v>
      </c>
      <c r="N267" s="31">
        <f t="shared" si="171"/>
        <v>0</v>
      </c>
      <c r="O267" s="31">
        <f t="shared" si="171"/>
        <v>0</v>
      </c>
      <c r="P267" s="31">
        <f t="shared" si="171"/>
        <v>0</v>
      </c>
      <c r="Q267" s="31">
        <f t="shared" si="171"/>
        <v>0</v>
      </c>
      <c r="R267" s="31">
        <f t="shared" si="171"/>
        <v>0</v>
      </c>
      <c r="S267" s="31">
        <f t="shared" si="171"/>
        <v>0</v>
      </c>
      <c r="T267" s="31">
        <f t="shared" si="171"/>
        <v>0</v>
      </c>
      <c r="U267" s="31">
        <f t="shared" si="171"/>
        <v>0</v>
      </c>
      <c r="V267" s="31">
        <f t="shared" si="171"/>
        <v>0</v>
      </c>
      <c r="W267" s="31">
        <f t="shared" si="171"/>
        <v>0</v>
      </c>
      <c r="X267" s="31">
        <f t="shared" si="171"/>
        <v>0</v>
      </c>
      <c r="Y267" s="31">
        <f t="shared" si="171"/>
        <v>0</v>
      </c>
      <c r="Z267" s="31">
        <f t="shared" si="171"/>
        <v>0</v>
      </c>
      <c r="AA267" s="31">
        <f t="shared" si="171"/>
        <v>0</v>
      </c>
      <c r="AB267" s="31">
        <f t="shared" si="171"/>
        <v>0</v>
      </c>
      <c r="AC267" s="31">
        <f t="shared" si="171"/>
        <v>0</v>
      </c>
      <c r="AD267" s="31">
        <f t="shared" si="171"/>
        <v>0</v>
      </c>
      <c r="AE267" s="31">
        <f t="shared" si="171"/>
        <v>0</v>
      </c>
      <c r="AF267" s="31">
        <f t="shared" si="171"/>
        <v>0</v>
      </c>
      <c r="AG267" s="31">
        <f t="shared" si="171"/>
        <v>0</v>
      </c>
      <c r="AH267" s="3"/>
    </row>
    <row r="268" spans="1:34" s="4" customFormat="1" ht="15" hidden="1" outlineLevel="1">
      <c r="E268" s="3"/>
      <c r="F268" s="141" t="s">
        <v>272</v>
      </c>
      <c r="G268" s="140" t="s">
        <v>120</v>
      </c>
      <c r="H268" s="3"/>
      <c r="I268" s="31">
        <f>SUM(I265:I267)</f>
        <v>0</v>
      </c>
      <c r="J268" s="31">
        <f t="shared" ref="J268:AG268" si="172">SUM(J265:J267)</f>
        <v>0</v>
      </c>
      <c r="K268" s="31">
        <f t="shared" si="172"/>
        <v>0</v>
      </c>
      <c r="L268" s="31">
        <f t="shared" si="172"/>
        <v>0</v>
      </c>
      <c r="M268" s="31">
        <f t="shared" si="172"/>
        <v>0</v>
      </c>
      <c r="N268" s="31">
        <f t="shared" si="172"/>
        <v>0</v>
      </c>
      <c r="O268" s="31">
        <f t="shared" si="172"/>
        <v>0</v>
      </c>
      <c r="P268" s="31">
        <f t="shared" si="172"/>
        <v>0</v>
      </c>
      <c r="Q268" s="31">
        <f t="shared" si="172"/>
        <v>0</v>
      </c>
      <c r="R268" s="31">
        <f t="shared" si="172"/>
        <v>0</v>
      </c>
      <c r="S268" s="31">
        <f t="shared" si="172"/>
        <v>0</v>
      </c>
      <c r="T268" s="31">
        <f t="shared" si="172"/>
        <v>0</v>
      </c>
      <c r="U268" s="31">
        <f t="shared" si="172"/>
        <v>0</v>
      </c>
      <c r="V268" s="31">
        <f t="shared" si="172"/>
        <v>0</v>
      </c>
      <c r="W268" s="31">
        <f t="shared" si="172"/>
        <v>0</v>
      </c>
      <c r="X268" s="31">
        <f t="shared" si="172"/>
        <v>0</v>
      </c>
      <c r="Y268" s="31">
        <f t="shared" si="172"/>
        <v>0</v>
      </c>
      <c r="Z268" s="31">
        <f t="shared" si="172"/>
        <v>0</v>
      </c>
      <c r="AA268" s="31">
        <f t="shared" si="172"/>
        <v>0</v>
      </c>
      <c r="AB268" s="31">
        <f t="shared" si="172"/>
        <v>0</v>
      </c>
      <c r="AC268" s="31">
        <f t="shared" si="172"/>
        <v>0</v>
      </c>
      <c r="AD268" s="31">
        <f t="shared" si="172"/>
        <v>0</v>
      </c>
      <c r="AE268" s="31">
        <f t="shared" si="172"/>
        <v>0</v>
      </c>
      <c r="AF268" s="31">
        <f t="shared" si="172"/>
        <v>0</v>
      </c>
      <c r="AG268" s="31">
        <f t="shared" si="172"/>
        <v>0</v>
      </c>
      <c r="AH268" s="3"/>
    </row>
    <row r="269" spans="1:34" s="4" customFormat="1" ht="15" hidden="1" outlineLevel="1">
      <c r="E269" s="3"/>
      <c r="F269" s="141"/>
      <c r="G269" s="140"/>
      <c r="H269" s="3"/>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3"/>
    </row>
    <row r="270" spans="1:34" s="4" customFormat="1" ht="15" hidden="1" outlineLevel="1">
      <c r="E270" s="6" t="s">
        <v>273</v>
      </c>
      <c r="F270" s="134"/>
      <c r="G270" s="140"/>
      <c r="H270" s="3"/>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3"/>
    </row>
    <row r="271" spans="1:34" s="4" customFormat="1" ht="15" hidden="1" outlineLevel="1">
      <c r="E271" s="3"/>
      <c r="F271" s="134" t="s">
        <v>274</v>
      </c>
      <c r="G271" s="140" t="s">
        <v>82</v>
      </c>
      <c r="H271" s="3"/>
      <c r="I271" s="123"/>
      <c r="J271" s="123"/>
      <c r="K271" s="123"/>
      <c r="L271" s="123"/>
      <c r="M271" s="123"/>
      <c r="N271" s="123"/>
      <c r="O271" s="123"/>
      <c r="P271" s="123"/>
      <c r="Q271" s="123"/>
      <c r="R271" s="123"/>
      <c r="S271" s="123"/>
      <c r="T271" s="123"/>
      <c r="U271" s="123"/>
      <c r="V271" s="123"/>
      <c r="W271" s="123"/>
      <c r="X271" s="123"/>
      <c r="Y271" s="123"/>
      <c r="Z271" s="123"/>
      <c r="AA271" s="123"/>
      <c r="AB271" s="123"/>
      <c r="AC271" s="123"/>
      <c r="AD271" s="123"/>
      <c r="AE271" s="123"/>
      <c r="AF271" s="123"/>
      <c r="AG271" s="123"/>
      <c r="AH271" s="3"/>
    </row>
    <row r="272" spans="1:34" s="4" customFormat="1" ht="15" hidden="1" outlineLevel="1">
      <c r="E272" s="125"/>
      <c r="F272" s="144"/>
      <c r="G272" s="134"/>
      <c r="AH272" s="3"/>
    </row>
    <row r="273" spans="1:34" s="4" customFormat="1" ht="15" hidden="1" outlineLevel="1">
      <c r="B273" s="182" t="s">
        <v>68</v>
      </c>
      <c r="E273" s="6" t="s">
        <v>275</v>
      </c>
      <c r="F273" s="134"/>
      <c r="G273" s="140"/>
      <c r="H273" s="3"/>
      <c r="AH273" s="3"/>
    </row>
    <row r="274" spans="1:34" s="4" customFormat="1" ht="15" hidden="1" outlineLevel="1">
      <c r="A274" s="583">
        <f t="shared" ref="A274:A275" si="173">IF(B274="",0,1)</f>
        <v>0</v>
      </c>
      <c r="B274" s="130"/>
      <c r="E274" s="3"/>
      <c r="F274" s="134" t="s">
        <v>276</v>
      </c>
      <c r="G274" s="140" t="s">
        <v>120</v>
      </c>
      <c r="H274" s="3"/>
      <c r="I274" s="123">
        <v>0</v>
      </c>
      <c r="J274" s="123">
        <v>0</v>
      </c>
      <c r="K274" s="126"/>
      <c r="L274" s="126"/>
      <c r="M274" s="126"/>
      <c r="N274" s="126"/>
      <c r="O274" s="126"/>
      <c r="P274" s="126"/>
      <c r="Q274" s="126"/>
      <c r="R274" s="126"/>
      <c r="S274" s="126"/>
      <c r="T274" s="126"/>
      <c r="U274" s="126"/>
      <c r="V274" s="126"/>
      <c r="W274" s="126"/>
      <c r="X274" s="126"/>
      <c r="Y274" s="126"/>
      <c r="Z274" s="126"/>
      <c r="AA274" s="126"/>
      <c r="AB274" s="126"/>
      <c r="AC274" s="126"/>
      <c r="AD274" s="126"/>
      <c r="AE274" s="126"/>
      <c r="AF274" s="126"/>
      <c r="AG274" s="126"/>
      <c r="AH274" s="3"/>
    </row>
    <row r="275" spans="1:34" s="4" customFormat="1" ht="15" hidden="1" outlineLevel="1">
      <c r="A275" s="583">
        <f t="shared" si="173"/>
        <v>0</v>
      </c>
      <c r="B275" s="130"/>
      <c r="E275" s="3"/>
      <c r="F275" s="134" t="s">
        <v>277</v>
      </c>
      <c r="G275" s="140" t="s">
        <v>120</v>
      </c>
      <c r="H275" s="3"/>
      <c r="I275" s="123">
        <v>0</v>
      </c>
      <c r="J275" s="123">
        <v>0</v>
      </c>
      <c r="K275" s="126"/>
      <c r="L275" s="126"/>
      <c r="M275" s="126"/>
      <c r="N275" s="126"/>
      <c r="O275" s="126"/>
      <c r="P275" s="126"/>
      <c r="Q275" s="126"/>
      <c r="R275" s="126"/>
      <c r="S275" s="126"/>
      <c r="T275" s="126"/>
      <c r="U275" s="126"/>
      <c r="V275" s="126"/>
      <c r="W275" s="126"/>
      <c r="X275" s="126"/>
      <c r="Y275" s="126"/>
      <c r="Z275" s="126"/>
      <c r="AA275" s="126"/>
      <c r="AB275" s="126"/>
      <c r="AC275" s="126"/>
      <c r="AD275" s="126"/>
      <c r="AE275" s="126"/>
      <c r="AF275" s="126"/>
      <c r="AG275" s="126"/>
      <c r="AH275" s="3"/>
    </row>
    <row r="276" spans="1:34" s="4" customFormat="1" ht="15" hidden="1" outlineLevel="1">
      <c r="F276" s="134"/>
      <c r="G276" s="134"/>
    </row>
    <row r="277" spans="1:34" ht="15" hidden="1" outlineLevel="1">
      <c r="A277" s="165" t="s">
        <v>278</v>
      </c>
      <c r="B277" s="165"/>
      <c r="C277" s="165"/>
      <c r="D277" s="165"/>
      <c r="E277" s="165"/>
      <c r="F277" s="168"/>
      <c r="G277" s="168"/>
      <c r="H277" s="165"/>
      <c r="I277" s="168">
        <f t="shared" ref="I277:AG277" si="174">I$211</f>
        <v>2026</v>
      </c>
      <c r="J277" s="168">
        <f t="shared" si="174"/>
        <v>2027</v>
      </c>
      <c r="K277" s="168">
        <f t="shared" si="174"/>
        <v>2028</v>
      </c>
      <c r="L277" s="168">
        <f t="shared" si="174"/>
        <v>2029</v>
      </c>
      <c r="M277" s="168">
        <f t="shared" si="174"/>
        <v>2030</v>
      </c>
      <c r="N277" s="168">
        <f t="shared" si="174"/>
        <v>2031</v>
      </c>
      <c r="O277" s="168">
        <f t="shared" si="174"/>
        <v>2032</v>
      </c>
      <c r="P277" s="168">
        <f t="shared" si="174"/>
        <v>2033</v>
      </c>
      <c r="Q277" s="168">
        <f t="shared" si="174"/>
        <v>2034</v>
      </c>
      <c r="R277" s="168">
        <f t="shared" si="174"/>
        <v>2035</v>
      </c>
      <c r="S277" s="168">
        <f t="shared" si="174"/>
        <v>2036</v>
      </c>
      <c r="T277" s="168">
        <f t="shared" si="174"/>
        <v>2037</v>
      </c>
      <c r="U277" s="168">
        <f t="shared" si="174"/>
        <v>2038</v>
      </c>
      <c r="V277" s="168">
        <f t="shared" si="174"/>
        <v>2039</v>
      </c>
      <c r="W277" s="168">
        <f t="shared" si="174"/>
        <v>2040</v>
      </c>
      <c r="X277" s="168">
        <f t="shared" si="174"/>
        <v>2041</v>
      </c>
      <c r="Y277" s="168">
        <f t="shared" si="174"/>
        <v>2042</v>
      </c>
      <c r="Z277" s="168">
        <f t="shared" si="174"/>
        <v>2043</v>
      </c>
      <c r="AA277" s="168">
        <f t="shared" si="174"/>
        <v>2044</v>
      </c>
      <c r="AB277" s="168">
        <f t="shared" si="174"/>
        <v>2045</v>
      </c>
      <c r="AC277" s="168">
        <f t="shared" si="174"/>
        <v>2046</v>
      </c>
      <c r="AD277" s="168">
        <f t="shared" si="174"/>
        <v>2047</v>
      </c>
      <c r="AE277" s="168">
        <f t="shared" si="174"/>
        <v>2048</v>
      </c>
      <c r="AF277" s="168">
        <f t="shared" si="174"/>
        <v>2049</v>
      </c>
      <c r="AG277" s="168">
        <f t="shared" si="174"/>
        <v>2050</v>
      </c>
    </row>
    <row r="278" spans="1:34" s="4" customFormat="1" ht="15" hidden="1" outlineLevel="1">
      <c r="F278" s="134"/>
      <c r="G278" s="140"/>
    </row>
    <row r="279" spans="1:34" s="4" customFormat="1" ht="15" hidden="1" outlineLevel="1">
      <c r="F279" s="134" t="s">
        <v>279</v>
      </c>
      <c r="G279" s="140" t="s">
        <v>111</v>
      </c>
      <c r="H279" s="584">
        <f t="shared" ref="H279:H282" si="175">SUMIF($I$9:$AG$9,1,I279:AG279)</f>
        <v>0</v>
      </c>
      <c r="I279" s="135">
        <f t="shared" ref="I279:AG279" si="176">I45</f>
        <v>0</v>
      </c>
      <c r="J279" s="135">
        <f t="shared" si="176"/>
        <v>0</v>
      </c>
      <c r="K279" s="135">
        <f t="shared" si="176"/>
        <v>0</v>
      </c>
      <c r="L279" s="135">
        <f t="shared" si="176"/>
        <v>0</v>
      </c>
      <c r="M279" s="135">
        <f t="shared" si="176"/>
        <v>0</v>
      </c>
      <c r="N279" s="135">
        <f t="shared" si="176"/>
        <v>0</v>
      </c>
      <c r="O279" s="135">
        <f t="shared" si="176"/>
        <v>0</v>
      </c>
      <c r="P279" s="135">
        <f t="shared" si="176"/>
        <v>0</v>
      </c>
      <c r="Q279" s="135">
        <f t="shared" si="176"/>
        <v>0</v>
      </c>
      <c r="R279" s="135">
        <f t="shared" si="176"/>
        <v>0</v>
      </c>
      <c r="S279" s="135">
        <f t="shared" si="176"/>
        <v>0</v>
      </c>
      <c r="T279" s="135">
        <f t="shared" si="176"/>
        <v>0</v>
      </c>
      <c r="U279" s="135">
        <f t="shared" si="176"/>
        <v>0</v>
      </c>
      <c r="V279" s="135">
        <f t="shared" si="176"/>
        <v>0</v>
      </c>
      <c r="W279" s="135">
        <f t="shared" si="176"/>
        <v>0</v>
      </c>
      <c r="X279" s="135">
        <f t="shared" si="176"/>
        <v>0</v>
      </c>
      <c r="Y279" s="135">
        <f t="shared" si="176"/>
        <v>0</v>
      </c>
      <c r="Z279" s="135">
        <f t="shared" si="176"/>
        <v>0</v>
      </c>
      <c r="AA279" s="135">
        <f t="shared" si="176"/>
        <v>0</v>
      </c>
      <c r="AB279" s="135">
        <f t="shared" si="176"/>
        <v>0</v>
      </c>
      <c r="AC279" s="135">
        <f t="shared" si="176"/>
        <v>0</v>
      </c>
      <c r="AD279" s="135">
        <f t="shared" si="176"/>
        <v>0</v>
      </c>
      <c r="AE279" s="135">
        <f t="shared" si="176"/>
        <v>0</v>
      </c>
      <c r="AF279" s="135">
        <f t="shared" si="176"/>
        <v>0</v>
      </c>
      <c r="AG279" s="135">
        <f t="shared" si="176"/>
        <v>0</v>
      </c>
    </row>
    <row r="280" spans="1:34" s="4" customFormat="1" ht="15" hidden="1" outlineLevel="1">
      <c r="F280" s="134" t="s">
        <v>280</v>
      </c>
      <c r="G280" s="140" t="s">
        <v>111</v>
      </c>
      <c r="H280" s="584">
        <f t="shared" si="175"/>
        <v>0</v>
      </c>
      <c r="I280" s="135">
        <f t="shared" ref="I280:AG280" si="177">I46</f>
        <v>0</v>
      </c>
      <c r="J280" s="135">
        <f t="shared" si="177"/>
        <v>0</v>
      </c>
      <c r="K280" s="135">
        <f t="shared" si="177"/>
        <v>0</v>
      </c>
      <c r="L280" s="135">
        <f t="shared" si="177"/>
        <v>0</v>
      </c>
      <c r="M280" s="135">
        <f t="shared" si="177"/>
        <v>0</v>
      </c>
      <c r="N280" s="135">
        <f t="shared" si="177"/>
        <v>0</v>
      </c>
      <c r="O280" s="135">
        <f t="shared" si="177"/>
        <v>0</v>
      </c>
      <c r="P280" s="135">
        <f t="shared" si="177"/>
        <v>0</v>
      </c>
      <c r="Q280" s="135">
        <f t="shared" si="177"/>
        <v>0</v>
      </c>
      <c r="R280" s="135">
        <f t="shared" si="177"/>
        <v>0</v>
      </c>
      <c r="S280" s="135">
        <f t="shared" si="177"/>
        <v>0</v>
      </c>
      <c r="T280" s="135">
        <f t="shared" si="177"/>
        <v>0</v>
      </c>
      <c r="U280" s="135">
        <f t="shared" si="177"/>
        <v>0</v>
      </c>
      <c r="V280" s="135">
        <f t="shared" si="177"/>
        <v>0</v>
      </c>
      <c r="W280" s="135">
        <f t="shared" si="177"/>
        <v>0</v>
      </c>
      <c r="X280" s="135">
        <f t="shared" si="177"/>
        <v>0</v>
      </c>
      <c r="Y280" s="135">
        <f t="shared" si="177"/>
        <v>0</v>
      </c>
      <c r="Z280" s="135">
        <f t="shared" si="177"/>
        <v>0</v>
      </c>
      <c r="AA280" s="135">
        <f t="shared" si="177"/>
        <v>0</v>
      </c>
      <c r="AB280" s="135">
        <f t="shared" si="177"/>
        <v>0</v>
      </c>
      <c r="AC280" s="135">
        <f t="shared" si="177"/>
        <v>0</v>
      </c>
      <c r="AD280" s="135">
        <f t="shared" si="177"/>
        <v>0</v>
      </c>
      <c r="AE280" s="135">
        <f t="shared" si="177"/>
        <v>0</v>
      </c>
      <c r="AF280" s="135">
        <f t="shared" si="177"/>
        <v>0</v>
      </c>
      <c r="AG280" s="135">
        <f t="shared" si="177"/>
        <v>0</v>
      </c>
    </row>
    <row r="281" spans="1:34" s="4" customFormat="1" ht="15" hidden="1" outlineLevel="1">
      <c r="F281" s="134" t="s">
        <v>281</v>
      </c>
      <c r="G281" s="140" t="s">
        <v>111</v>
      </c>
      <c r="H281" s="584">
        <f t="shared" si="175"/>
        <v>0</v>
      </c>
      <c r="I281" s="135">
        <f t="shared" ref="I281:AG281" si="178">I47</f>
        <v>0</v>
      </c>
      <c r="J281" s="135">
        <f t="shared" si="178"/>
        <v>0</v>
      </c>
      <c r="K281" s="135">
        <f t="shared" si="178"/>
        <v>0</v>
      </c>
      <c r="L281" s="135">
        <f t="shared" si="178"/>
        <v>0</v>
      </c>
      <c r="M281" s="135">
        <f t="shared" si="178"/>
        <v>0</v>
      </c>
      <c r="N281" s="135">
        <f t="shared" si="178"/>
        <v>0</v>
      </c>
      <c r="O281" s="135">
        <f t="shared" si="178"/>
        <v>0</v>
      </c>
      <c r="P281" s="135">
        <f t="shared" si="178"/>
        <v>0</v>
      </c>
      <c r="Q281" s="135">
        <f t="shared" si="178"/>
        <v>0</v>
      </c>
      <c r="R281" s="135">
        <f t="shared" si="178"/>
        <v>0</v>
      </c>
      <c r="S281" s="135">
        <f t="shared" si="178"/>
        <v>0</v>
      </c>
      <c r="T281" s="135">
        <f t="shared" si="178"/>
        <v>0</v>
      </c>
      <c r="U281" s="135">
        <f t="shared" si="178"/>
        <v>0</v>
      </c>
      <c r="V281" s="135">
        <f t="shared" si="178"/>
        <v>0</v>
      </c>
      <c r="W281" s="135">
        <f t="shared" si="178"/>
        <v>0</v>
      </c>
      <c r="X281" s="135">
        <f t="shared" si="178"/>
        <v>0</v>
      </c>
      <c r="Y281" s="135">
        <f t="shared" si="178"/>
        <v>0</v>
      </c>
      <c r="Z281" s="135">
        <f t="shared" si="178"/>
        <v>0</v>
      </c>
      <c r="AA281" s="135">
        <f t="shared" si="178"/>
        <v>0</v>
      </c>
      <c r="AB281" s="135">
        <f t="shared" si="178"/>
        <v>0</v>
      </c>
      <c r="AC281" s="135">
        <f t="shared" si="178"/>
        <v>0</v>
      </c>
      <c r="AD281" s="135">
        <f t="shared" si="178"/>
        <v>0</v>
      </c>
      <c r="AE281" s="135">
        <f t="shared" si="178"/>
        <v>0</v>
      </c>
      <c r="AF281" s="135">
        <f t="shared" si="178"/>
        <v>0</v>
      </c>
      <c r="AG281" s="135">
        <f t="shared" si="178"/>
        <v>0</v>
      </c>
    </row>
    <row r="282" spans="1:34" s="4" customFormat="1" ht="15" hidden="1" outlineLevel="1">
      <c r="F282" s="143" t="s">
        <v>114</v>
      </c>
      <c r="G282" s="140" t="s">
        <v>111</v>
      </c>
      <c r="H282" s="584">
        <f t="shared" si="175"/>
        <v>0</v>
      </c>
      <c r="I282" s="551">
        <f>SUM(I279:I281)</f>
        <v>0</v>
      </c>
      <c r="J282" s="551">
        <f t="shared" ref="J282:AG282" si="179">SUM(J279:J281)</f>
        <v>0</v>
      </c>
      <c r="K282" s="551">
        <f t="shared" si="179"/>
        <v>0</v>
      </c>
      <c r="L282" s="551">
        <f t="shared" si="179"/>
        <v>0</v>
      </c>
      <c r="M282" s="551">
        <f t="shared" si="179"/>
        <v>0</v>
      </c>
      <c r="N282" s="551">
        <f t="shared" si="179"/>
        <v>0</v>
      </c>
      <c r="O282" s="551">
        <f t="shared" si="179"/>
        <v>0</v>
      </c>
      <c r="P282" s="551">
        <f t="shared" si="179"/>
        <v>0</v>
      </c>
      <c r="Q282" s="551">
        <f t="shared" si="179"/>
        <v>0</v>
      </c>
      <c r="R282" s="551">
        <f t="shared" si="179"/>
        <v>0</v>
      </c>
      <c r="S282" s="551">
        <f t="shared" si="179"/>
        <v>0</v>
      </c>
      <c r="T282" s="551">
        <f t="shared" si="179"/>
        <v>0</v>
      </c>
      <c r="U282" s="551">
        <f t="shared" si="179"/>
        <v>0</v>
      </c>
      <c r="V282" s="551">
        <f t="shared" si="179"/>
        <v>0</v>
      </c>
      <c r="W282" s="551">
        <f t="shared" si="179"/>
        <v>0</v>
      </c>
      <c r="X282" s="551">
        <f t="shared" si="179"/>
        <v>0</v>
      </c>
      <c r="Y282" s="551">
        <f t="shared" si="179"/>
        <v>0</v>
      </c>
      <c r="Z282" s="551">
        <f t="shared" si="179"/>
        <v>0</v>
      </c>
      <c r="AA282" s="551">
        <f t="shared" si="179"/>
        <v>0</v>
      </c>
      <c r="AB282" s="551">
        <f t="shared" si="179"/>
        <v>0</v>
      </c>
      <c r="AC282" s="551">
        <f t="shared" si="179"/>
        <v>0</v>
      </c>
      <c r="AD282" s="551">
        <f t="shared" si="179"/>
        <v>0</v>
      </c>
      <c r="AE282" s="551">
        <f t="shared" si="179"/>
        <v>0</v>
      </c>
      <c r="AF282" s="551">
        <f t="shared" si="179"/>
        <v>0</v>
      </c>
      <c r="AG282" s="551">
        <f t="shared" si="179"/>
        <v>0</v>
      </c>
    </row>
    <row r="283" spans="1:34" s="4" customFormat="1" ht="15" hidden="1" outlineLevel="1">
      <c r="B283" s="182" t="s">
        <v>68</v>
      </c>
      <c r="F283" s="134"/>
      <c r="G283" s="134"/>
    </row>
    <row r="284" spans="1:34" s="4" customFormat="1" ht="15" hidden="1" outlineLevel="1">
      <c r="A284" s="583">
        <f t="shared" ref="A284:A285" si="180">IF(B284="",0,1)</f>
        <v>0</v>
      </c>
      <c r="B284" s="130"/>
      <c r="F284" s="134" t="s">
        <v>282</v>
      </c>
      <c r="G284" s="140" t="s">
        <v>82</v>
      </c>
      <c r="I284" s="75">
        <f>3/12</f>
        <v>0.25</v>
      </c>
      <c r="J284" s="75">
        <f>3/12</f>
        <v>0.25</v>
      </c>
      <c r="K284" s="75">
        <f>3/12</f>
        <v>0.25</v>
      </c>
      <c r="L284" s="75">
        <v>0.23413823465442818</v>
      </c>
      <c r="M284" s="75">
        <v>0.23415347750785492</v>
      </c>
      <c r="N284" s="75">
        <v>0.23416874547899436</v>
      </c>
      <c r="O284" s="75">
        <v>0.23418403862998258</v>
      </c>
      <c r="P284" s="75">
        <v>0.2341993570231605</v>
      </c>
      <c r="Q284" s="75">
        <v>0.23421470072107531</v>
      </c>
      <c r="R284" s="75">
        <v>0.23423006978648075</v>
      </c>
      <c r="S284" s="75">
        <v>0.23424546428233853</v>
      </c>
      <c r="T284" s="75">
        <v>0.2342608842718186</v>
      </c>
      <c r="U284" s="75">
        <v>0.23427632981830054</v>
      </c>
      <c r="V284" s="75">
        <v>0.23429180098537403</v>
      </c>
      <c r="W284" s="75">
        <v>0.23430729783683996</v>
      </c>
      <c r="X284" s="75">
        <v>0.23432282043671107</v>
      </c>
      <c r="Y284" s="75">
        <v>0.23433836884921341</v>
      </c>
      <c r="Z284" s="75">
        <v>0.23435394313878638</v>
      </c>
      <c r="AA284" s="75">
        <v>0.23436954337008425</v>
      </c>
      <c r="AB284" s="75">
        <v>0.23438516960797681</v>
      </c>
      <c r="AC284" s="75">
        <v>0.23440082191755027</v>
      </c>
      <c r="AD284" s="75">
        <v>0.23441650036410847</v>
      </c>
      <c r="AE284" s="75">
        <v>0.34957740955377081</v>
      </c>
      <c r="AF284" s="75"/>
      <c r="AG284" s="75"/>
    </row>
    <row r="285" spans="1:34" s="4" customFormat="1" ht="15" hidden="1" outlineLevel="1">
      <c r="A285" s="583">
        <f t="shared" si="180"/>
        <v>0</v>
      </c>
      <c r="B285" s="130"/>
      <c r="F285" s="134" t="s">
        <v>283</v>
      </c>
      <c r="G285" s="140" t="s">
        <v>82</v>
      </c>
      <c r="I285" s="75">
        <f>9/12</f>
        <v>0.75</v>
      </c>
      <c r="J285" s="75">
        <f>9/12</f>
        <v>0.75</v>
      </c>
      <c r="K285" s="75">
        <f>9/12</f>
        <v>0.75</v>
      </c>
      <c r="L285" s="75">
        <v>0.76586176534557182</v>
      </c>
      <c r="M285" s="75">
        <v>0.76584652249214513</v>
      </c>
      <c r="N285" s="75">
        <v>0.76583125452100564</v>
      </c>
      <c r="O285" s="75">
        <v>0.7658159613700174</v>
      </c>
      <c r="P285" s="75">
        <v>0.76580064297683947</v>
      </c>
      <c r="Q285" s="75">
        <v>0.76578529927892469</v>
      </c>
      <c r="R285" s="75">
        <v>0.76576993021351925</v>
      </c>
      <c r="S285" s="75">
        <v>0.7657545357176615</v>
      </c>
      <c r="T285" s="75">
        <v>0.76573911572818143</v>
      </c>
      <c r="U285" s="75">
        <v>0.7657236701816994</v>
      </c>
      <c r="V285" s="75">
        <v>0.76570819901462595</v>
      </c>
      <c r="W285" s="75">
        <v>0.7656927021631601</v>
      </c>
      <c r="X285" s="75">
        <v>0.76567717956328896</v>
      </c>
      <c r="Y285" s="75">
        <v>0.76566163115078656</v>
      </c>
      <c r="Z285" s="75">
        <v>0.76564605686121356</v>
      </c>
      <c r="AA285" s="75">
        <v>0.76563045662991569</v>
      </c>
      <c r="AB285" s="75">
        <v>0.76561483039202316</v>
      </c>
      <c r="AC285" s="75">
        <v>0.76559917808244971</v>
      </c>
      <c r="AD285" s="75">
        <v>0.76558349963589156</v>
      </c>
      <c r="AE285" s="75">
        <v>0.65042259044622919</v>
      </c>
      <c r="AF285" s="26">
        <v>0</v>
      </c>
      <c r="AG285" s="26">
        <v>0</v>
      </c>
    </row>
    <row r="286" spans="1:34" s="4" customFormat="1" ht="15" hidden="1" outlineLevel="1">
      <c r="F286" s="143" t="s">
        <v>114</v>
      </c>
      <c r="G286" s="140" t="s">
        <v>82</v>
      </c>
      <c r="I286" s="552">
        <f>SUM(I284:I285)</f>
        <v>1</v>
      </c>
      <c r="J286" s="552">
        <f t="shared" ref="J286:AG286" si="181">SUM(J284:J285)</f>
        <v>1</v>
      </c>
      <c r="K286" s="552">
        <f t="shared" si="181"/>
        <v>1</v>
      </c>
      <c r="L286" s="552">
        <f t="shared" si="181"/>
        <v>1</v>
      </c>
      <c r="M286" s="552">
        <f t="shared" si="181"/>
        <v>1</v>
      </c>
      <c r="N286" s="552">
        <f t="shared" si="181"/>
        <v>1</v>
      </c>
      <c r="O286" s="552">
        <f t="shared" si="181"/>
        <v>1</v>
      </c>
      <c r="P286" s="552">
        <f t="shared" si="181"/>
        <v>1</v>
      </c>
      <c r="Q286" s="552">
        <f t="shared" si="181"/>
        <v>1</v>
      </c>
      <c r="R286" s="552">
        <f t="shared" si="181"/>
        <v>1</v>
      </c>
      <c r="S286" s="552">
        <f t="shared" si="181"/>
        <v>1</v>
      </c>
      <c r="T286" s="552">
        <f t="shared" si="181"/>
        <v>1</v>
      </c>
      <c r="U286" s="552">
        <f t="shared" si="181"/>
        <v>1</v>
      </c>
      <c r="V286" s="552">
        <f t="shared" si="181"/>
        <v>1</v>
      </c>
      <c r="W286" s="552">
        <f t="shared" si="181"/>
        <v>1</v>
      </c>
      <c r="X286" s="552">
        <f t="shared" si="181"/>
        <v>1</v>
      </c>
      <c r="Y286" s="552">
        <f t="shared" si="181"/>
        <v>1</v>
      </c>
      <c r="Z286" s="552">
        <f t="shared" si="181"/>
        <v>1</v>
      </c>
      <c r="AA286" s="552">
        <f t="shared" si="181"/>
        <v>1</v>
      </c>
      <c r="AB286" s="552">
        <f t="shared" si="181"/>
        <v>1</v>
      </c>
      <c r="AC286" s="552">
        <f t="shared" si="181"/>
        <v>1</v>
      </c>
      <c r="AD286" s="552">
        <f t="shared" si="181"/>
        <v>1</v>
      </c>
      <c r="AE286" s="552">
        <f t="shared" si="181"/>
        <v>1</v>
      </c>
      <c r="AF286" s="552">
        <f t="shared" si="181"/>
        <v>0</v>
      </c>
      <c r="AG286" s="552">
        <f t="shared" si="181"/>
        <v>0</v>
      </c>
    </row>
    <row r="287" spans="1:34" s="4" customFormat="1" ht="15" hidden="1" outlineLevel="1">
      <c r="F287" s="134"/>
      <c r="G287" s="140"/>
    </row>
    <row r="288" spans="1:34" s="4" customFormat="1" ht="15" hidden="1" outlineLevel="1">
      <c r="F288" s="134" t="s">
        <v>284</v>
      </c>
      <c r="G288" s="140" t="s">
        <v>285</v>
      </c>
      <c r="H288" s="89">
        <f>'BESS Cashflow AFS FI'!H310</f>
        <v>1.7747105966162102</v>
      </c>
      <c r="I288" s="136">
        <f>H288</f>
        <v>1.7747105966162102</v>
      </c>
      <c r="J288" s="136">
        <f>I288</f>
        <v>1.7747105966162102</v>
      </c>
      <c r="K288" s="136">
        <f t="shared" ref="K288:AG300" si="182">J288</f>
        <v>1.7747105966162102</v>
      </c>
      <c r="L288" s="136">
        <f t="shared" si="182"/>
        <v>1.7747105966162102</v>
      </c>
      <c r="M288" s="136">
        <f t="shared" si="182"/>
        <v>1.7747105966162102</v>
      </c>
      <c r="N288" s="136">
        <f t="shared" si="182"/>
        <v>1.7747105966162102</v>
      </c>
      <c r="O288" s="136">
        <f t="shared" si="182"/>
        <v>1.7747105966162102</v>
      </c>
      <c r="P288" s="136">
        <f t="shared" si="182"/>
        <v>1.7747105966162102</v>
      </c>
      <c r="Q288" s="136">
        <f t="shared" si="182"/>
        <v>1.7747105966162102</v>
      </c>
      <c r="R288" s="136">
        <f t="shared" si="182"/>
        <v>1.7747105966162102</v>
      </c>
      <c r="S288" s="136">
        <f t="shared" si="182"/>
        <v>1.7747105966162102</v>
      </c>
      <c r="T288" s="136">
        <f t="shared" si="182"/>
        <v>1.7747105966162102</v>
      </c>
      <c r="U288" s="136">
        <f t="shared" si="182"/>
        <v>1.7747105966162102</v>
      </c>
      <c r="V288" s="136">
        <f t="shared" si="182"/>
        <v>1.7747105966162102</v>
      </c>
      <c r="W288" s="136">
        <f t="shared" si="182"/>
        <v>1.7747105966162102</v>
      </c>
      <c r="X288" s="136">
        <f t="shared" si="182"/>
        <v>1.7747105966162102</v>
      </c>
      <c r="Y288" s="136">
        <f t="shared" si="182"/>
        <v>1.7747105966162102</v>
      </c>
      <c r="Z288" s="136">
        <f t="shared" si="182"/>
        <v>1.7747105966162102</v>
      </c>
      <c r="AA288" s="136">
        <f t="shared" si="182"/>
        <v>1.7747105966162102</v>
      </c>
      <c r="AB288" s="136">
        <f t="shared" si="182"/>
        <v>1.7747105966162102</v>
      </c>
      <c r="AC288" s="136">
        <f t="shared" si="182"/>
        <v>1.7747105966162102</v>
      </c>
      <c r="AD288" s="136">
        <f t="shared" si="182"/>
        <v>1.7747105966162102</v>
      </c>
      <c r="AE288" s="136">
        <f t="shared" si="182"/>
        <v>1.7747105966162102</v>
      </c>
      <c r="AF288" s="136">
        <f t="shared" si="182"/>
        <v>1.7747105966162102</v>
      </c>
      <c r="AG288" s="136">
        <f t="shared" si="182"/>
        <v>1.7747105966162102</v>
      </c>
    </row>
    <row r="289" spans="4:33" s="4" customFormat="1" ht="15" hidden="1" outlineLevel="1">
      <c r="F289" s="134" t="s">
        <v>286</v>
      </c>
      <c r="G289" s="140" t="s">
        <v>285</v>
      </c>
      <c r="H289" s="89">
        <f>'BESS Cashflow AFS FI'!H311</f>
        <v>1.2211338676165</v>
      </c>
      <c r="I289" s="136">
        <f t="shared" ref="I289" si="183">H289</f>
        <v>1.2211338676165</v>
      </c>
      <c r="J289" s="136">
        <f t="shared" ref="J289:Y304" si="184">I289</f>
        <v>1.2211338676165</v>
      </c>
      <c r="K289" s="136">
        <f t="shared" si="184"/>
        <v>1.2211338676165</v>
      </c>
      <c r="L289" s="136">
        <f t="shared" si="184"/>
        <v>1.2211338676165</v>
      </c>
      <c r="M289" s="136">
        <f t="shared" si="184"/>
        <v>1.2211338676165</v>
      </c>
      <c r="N289" s="136">
        <f t="shared" si="184"/>
        <v>1.2211338676165</v>
      </c>
      <c r="O289" s="136">
        <f t="shared" si="184"/>
        <v>1.2211338676165</v>
      </c>
      <c r="P289" s="136">
        <f t="shared" si="184"/>
        <v>1.2211338676165</v>
      </c>
      <c r="Q289" s="136">
        <f t="shared" si="184"/>
        <v>1.2211338676165</v>
      </c>
      <c r="R289" s="136">
        <f t="shared" si="184"/>
        <v>1.2211338676165</v>
      </c>
      <c r="S289" s="136">
        <f t="shared" si="184"/>
        <v>1.2211338676165</v>
      </c>
      <c r="T289" s="136">
        <f t="shared" si="184"/>
        <v>1.2211338676165</v>
      </c>
      <c r="U289" s="136">
        <f t="shared" si="184"/>
        <v>1.2211338676165</v>
      </c>
      <c r="V289" s="136">
        <f t="shared" si="184"/>
        <v>1.2211338676165</v>
      </c>
      <c r="W289" s="136">
        <f t="shared" si="184"/>
        <v>1.2211338676165</v>
      </c>
      <c r="X289" s="136">
        <f t="shared" si="184"/>
        <v>1.2211338676165</v>
      </c>
      <c r="Y289" s="136">
        <f t="shared" si="184"/>
        <v>1.2211338676165</v>
      </c>
      <c r="Z289" s="136">
        <f t="shared" si="182"/>
        <v>1.2211338676165</v>
      </c>
      <c r="AA289" s="136">
        <f t="shared" si="182"/>
        <v>1.2211338676165</v>
      </c>
      <c r="AB289" s="136">
        <f t="shared" si="182"/>
        <v>1.2211338676165</v>
      </c>
      <c r="AC289" s="136">
        <f t="shared" si="182"/>
        <v>1.2211338676165</v>
      </c>
      <c r="AD289" s="136">
        <f t="shared" si="182"/>
        <v>1.2211338676165</v>
      </c>
      <c r="AE289" s="136">
        <f t="shared" si="182"/>
        <v>1.2211338676165</v>
      </c>
      <c r="AF289" s="136">
        <f t="shared" si="182"/>
        <v>1.2211338676165</v>
      </c>
      <c r="AG289" s="136">
        <f t="shared" si="182"/>
        <v>1.2211338676165</v>
      </c>
    </row>
    <row r="290" spans="4:33" s="4" customFormat="1" ht="15" hidden="1" outlineLevel="1">
      <c r="F290" s="134" t="s">
        <v>287</v>
      </c>
      <c r="G290" s="140" t="s">
        <v>285</v>
      </c>
      <c r="H290" s="89">
        <f>'BESS Cashflow AFS FI'!H312</f>
        <v>0.77480953794399898</v>
      </c>
      <c r="I290" s="136">
        <f t="shared" ref="I290" si="185">H290</f>
        <v>0.77480953794399898</v>
      </c>
      <c r="J290" s="136">
        <f t="shared" si="184"/>
        <v>0.77480953794399898</v>
      </c>
      <c r="K290" s="136">
        <f t="shared" si="182"/>
        <v>0.77480953794399898</v>
      </c>
      <c r="L290" s="136">
        <f t="shared" si="182"/>
        <v>0.77480953794399898</v>
      </c>
      <c r="M290" s="136">
        <f t="shared" si="182"/>
        <v>0.77480953794399898</v>
      </c>
      <c r="N290" s="136">
        <f t="shared" si="182"/>
        <v>0.77480953794399898</v>
      </c>
      <c r="O290" s="136">
        <f t="shared" si="182"/>
        <v>0.77480953794399898</v>
      </c>
      <c r="P290" s="136">
        <f t="shared" si="182"/>
        <v>0.77480953794399898</v>
      </c>
      <c r="Q290" s="136">
        <f t="shared" si="182"/>
        <v>0.77480953794399898</v>
      </c>
      <c r="R290" s="136">
        <f t="shared" si="182"/>
        <v>0.77480953794399898</v>
      </c>
      <c r="S290" s="136">
        <f t="shared" si="182"/>
        <v>0.77480953794399898</v>
      </c>
      <c r="T290" s="136">
        <f t="shared" si="182"/>
        <v>0.77480953794399898</v>
      </c>
      <c r="U290" s="136">
        <f t="shared" si="182"/>
        <v>0.77480953794399898</v>
      </c>
      <c r="V290" s="136">
        <f t="shared" si="182"/>
        <v>0.77480953794399898</v>
      </c>
      <c r="W290" s="136">
        <f t="shared" si="182"/>
        <v>0.77480953794399898</v>
      </c>
      <c r="X290" s="136">
        <f t="shared" si="182"/>
        <v>0.77480953794399898</v>
      </c>
      <c r="Y290" s="136">
        <f t="shared" si="182"/>
        <v>0.77480953794399898</v>
      </c>
      <c r="Z290" s="136">
        <f t="shared" si="182"/>
        <v>0.77480953794399898</v>
      </c>
      <c r="AA290" s="136">
        <f t="shared" si="182"/>
        <v>0.77480953794399898</v>
      </c>
      <c r="AB290" s="136">
        <f t="shared" si="182"/>
        <v>0.77480953794399898</v>
      </c>
      <c r="AC290" s="136">
        <f t="shared" si="182"/>
        <v>0.77480953794399898</v>
      </c>
      <c r="AD290" s="136">
        <f t="shared" si="182"/>
        <v>0.77480953794399898</v>
      </c>
      <c r="AE290" s="136">
        <f t="shared" si="182"/>
        <v>0.77480953794399898</v>
      </c>
      <c r="AF290" s="136">
        <f t="shared" si="182"/>
        <v>0.77480953794399898</v>
      </c>
      <c r="AG290" s="136">
        <f t="shared" si="182"/>
        <v>0.77480953794399898</v>
      </c>
    </row>
    <row r="291" spans="4:33" s="4" customFormat="1" ht="15" hidden="1" outlineLevel="1">
      <c r="F291" s="134" t="s">
        <v>288</v>
      </c>
      <c r="G291" s="140" t="s">
        <v>285</v>
      </c>
      <c r="H291" s="89">
        <f>'BESS Cashflow AFS FI'!H313</f>
        <v>5.4388047887602706</v>
      </c>
      <c r="I291" s="136">
        <f t="shared" ref="I291" si="186">H291</f>
        <v>5.4388047887602706</v>
      </c>
      <c r="J291" s="136">
        <f t="shared" si="184"/>
        <v>5.4388047887602706</v>
      </c>
      <c r="K291" s="136">
        <f t="shared" si="182"/>
        <v>5.4388047887602706</v>
      </c>
      <c r="L291" s="136">
        <f t="shared" si="182"/>
        <v>5.4388047887602706</v>
      </c>
      <c r="M291" s="136">
        <f t="shared" si="182"/>
        <v>5.4388047887602706</v>
      </c>
      <c r="N291" s="136">
        <f t="shared" si="182"/>
        <v>5.4388047887602706</v>
      </c>
      <c r="O291" s="136">
        <f t="shared" si="182"/>
        <v>5.4388047887602706</v>
      </c>
      <c r="P291" s="136">
        <f t="shared" si="182"/>
        <v>5.4388047887602706</v>
      </c>
      <c r="Q291" s="136">
        <f t="shared" si="182"/>
        <v>5.4388047887602706</v>
      </c>
      <c r="R291" s="136">
        <f t="shared" si="182"/>
        <v>5.4388047887602706</v>
      </c>
      <c r="S291" s="136">
        <f t="shared" si="182"/>
        <v>5.4388047887602706</v>
      </c>
      <c r="T291" s="136">
        <f t="shared" si="182"/>
        <v>5.4388047887602706</v>
      </c>
      <c r="U291" s="136">
        <f t="shared" si="182"/>
        <v>5.4388047887602706</v>
      </c>
      <c r="V291" s="136">
        <f t="shared" si="182"/>
        <v>5.4388047887602706</v>
      </c>
      <c r="W291" s="136">
        <f t="shared" si="182"/>
        <v>5.4388047887602706</v>
      </c>
      <c r="X291" s="136">
        <f t="shared" si="182"/>
        <v>5.4388047887602706</v>
      </c>
      <c r="Y291" s="136">
        <f t="shared" si="182"/>
        <v>5.4388047887602706</v>
      </c>
      <c r="Z291" s="136">
        <f t="shared" si="182"/>
        <v>5.4388047887602706</v>
      </c>
      <c r="AA291" s="136">
        <f t="shared" si="182"/>
        <v>5.4388047887602706</v>
      </c>
      <c r="AB291" s="136">
        <f t="shared" si="182"/>
        <v>5.4388047887602706</v>
      </c>
      <c r="AC291" s="136">
        <f t="shared" si="182"/>
        <v>5.4388047887602706</v>
      </c>
      <c r="AD291" s="136">
        <f t="shared" si="182"/>
        <v>5.4388047887602706</v>
      </c>
      <c r="AE291" s="136">
        <f t="shared" si="182"/>
        <v>5.4388047887602706</v>
      </c>
      <c r="AF291" s="136">
        <f t="shared" si="182"/>
        <v>5.4388047887602706</v>
      </c>
      <c r="AG291" s="136">
        <f t="shared" si="182"/>
        <v>5.4388047887602706</v>
      </c>
    </row>
    <row r="292" spans="4:33" s="4" customFormat="1" ht="15" hidden="1" outlineLevel="1">
      <c r="F292" s="134" t="s">
        <v>289</v>
      </c>
      <c r="G292" s="140" t="s">
        <v>285</v>
      </c>
      <c r="H292" s="89">
        <f>'BESS Cashflow AFS FI'!H314</f>
        <v>1.64727416641931</v>
      </c>
      <c r="I292" s="136">
        <f t="shared" ref="I292" si="187">H292</f>
        <v>1.64727416641931</v>
      </c>
      <c r="J292" s="136">
        <f t="shared" si="184"/>
        <v>1.64727416641931</v>
      </c>
      <c r="K292" s="136">
        <f t="shared" si="182"/>
        <v>1.64727416641931</v>
      </c>
      <c r="L292" s="136">
        <f t="shared" si="182"/>
        <v>1.64727416641931</v>
      </c>
      <c r="M292" s="136">
        <f t="shared" si="182"/>
        <v>1.64727416641931</v>
      </c>
      <c r="N292" s="136">
        <f t="shared" si="182"/>
        <v>1.64727416641931</v>
      </c>
      <c r="O292" s="136">
        <f t="shared" si="182"/>
        <v>1.64727416641931</v>
      </c>
      <c r="P292" s="136">
        <f t="shared" si="182"/>
        <v>1.64727416641931</v>
      </c>
      <c r="Q292" s="136">
        <f t="shared" si="182"/>
        <v>1.64727416641931</v>
      </c>
      <c r="R292" s="136">
        <f t="shared" si="182"/>
        <v>1.64727416641931</v>
      </c>
      <c r="S292" s="136">
        <f t="shared" si="182"/>
        <v>1.64727416641931</v>
      </c>
      <c r="T292" s="136">
        <f t="shared" si="182"/>
        <v>1.64727416641931</v>
      </c>
      <c r="U292" s="136">
        <f t="shared" si="182"/>
        <v>1.64727416641931</v>
      </c>
      <c r="V292" s="136">
        <f t="shared" si="182"/>
        <v>1.64727416641931</v>
      </c>
      <c r="W292" s="136">
        <f t="shared" si="182"/>
        <v>1.64727416641931</v>
      </c>
      <c r="X292" s="136">
        <f t="shared" si="182"/>
        <v>1.64727416641931</v>
      </c>
      <c r="Y292" s="136">
        <f t="shared" si="182"/>
        <v>1.64727416641931</v>
      </c>
      <c r="Z292" s="136">
        <f t="shared" si="182"/>
        <v>1.64727416641931</v>
      </c>
      <c r="AA292" s="136">
        <f t="shared" si="182"/>
        <v>1.64727416641931</v>
      </c>
      <c r="AB292" s="136">
        <f t="shared" si="182"/>
        <v>1.64727416641931</v>
      </c>
      <c r="AC292" s="136">
        <f t="shared" si="182"/>
        <v>1.64727416641931</v>
      </c>
      <c r="AD292" s="136">
        <f t="shared" si="182"/>
        <v>1.64727416641931</v>
      </c>
      <c r="AE292" s="136">
        <f t="shared" si="182"/>
        <v>1.64727416641931</v>
      </c>
      <c r="AF292" s="136">
        <f t="shared" si="182"/>
        <v>1.64727416641931</v>
      </c>
      <c r="AG292" s="136">
        <f t="shared" si="182"/>
        <v>1.64727416641931</v>
      </c>
    </row>
    <row r="293" spans="4:33" s="4" customFormat="1" ht="15" hidden="1" outlineLevel="1">
      <c r="F293" s="134" t="s">
        <v>290</v>
      </c>
      <c r="G293" s="140" t="s">
        <v>285</v>
      </c>
      <c r="H293" s="89">
        <f>'BESS Cashflow AFS FI'!H315</f>
        <v>0.89482536855644601</v>
      </c>
      <c r="I293" s="136">
        <f t="shared" ref="I293" si="188">H293</f>
        <v>0.89482536855644601</v>
      </c>
      <c r="J293" s="136">
        <f t="shared" si="184"/>
        <v>0.89482536855644601</v>
      </c>
      <c r="K293" s="136">
        <f t="shared" si="182"/>
        <v>0.89482536855644601</v>
      </c>
      <c r="L293" s="136">
        <f t="shared" si="182"/>
        <v>0.89482536855644601</v>
      </c>
      <c r="M293" s="136">
        <f t="shared" si="182"/>
        <v>0.89482536855644601</v>
      </c>
      <c r="N293" s="136">
        <f t="shared" si="182"/>
        <v>0.89482536855644601</v>
      </c>
      <c r="O293" s="136">
        <f t="shared" si="182"/>
        <v>0.89482536855644601</v>
      </c>
      <c r="P293" s="136">
        <f t="shared" si="182"/>
        <v>0.89482536855644601</v>
      </c>
      <c r="Q293" s="136">
        <f t="shared" si="182"/>
        <v>0.89482536855644601</v>
      </c>
      <c r="R293" s="136">
        <f t="shared" si="182"/>
        <v>0.89482536855644601</v>
      </c>
      <c r="S293" s="136">
        <f t="shared" si="182"/>
        <v>0.89482536855644601</v>
      </c>
      <c r="T293" s="136">
        <f t="shared" si="182"/>
        <v>0.89482536855644601</v>
      </c>
      <c r="U293" s="136">
        <f t="shared" si="182"/>
        <v>0.89482536855644601</v>
      </c>
      <c r="V293" s="136">
        <f t="shared" si="182"/>
        <v>0.89482536855644601</v>
      </c>
      <c r="W293" s="136">
        <f t="shared" si="182"/>
        <v>0.89482536855644601</v>
      </c>
      <c r="X293" s="136">
        <f t="shared" si="182"/>
        <v>0.89482536855644601</v>
      </c>
      <c r="Y293" s="136">
        <f t="shared" si="182"/>
        <v>0.89482536855644601</v>
      </c>
      <c r="Z293" s="136">
        <f t="shared" si="182"/>
        <v>0.89482536855644601</v>
      </c>
      <c r="AA293" s="136">
        <f t="shared" si="182"/>
        <v>0.89482536855644601</v>
      </c>
      <c r="AB293" s="136">
        <f t="shared" si="182"/>
        <v>0.89482536855644601</v>
      </c>
      <c r="AC293" s="136">
        <f t="shared" si="182"/>
        <v>0.89482536855644601</v>
      </c>
      <c r="AD293" s="136">
        <f t="shared" si="182"/>
        <v>0.89482536855644601</v>
      </c>
      <c r="AE293" s="136">
        <f t="shared" si="182"/>
        <v>0.89482536855644601</v>
      </c>
      <c r="AF293" s="136">
        <f t="shared" si="182"/>
        <v>0.89482536855644601</v>
      </c>
      <c r="AG293" s="136">
        <f t="shared" si="182"/>
        <v>0.89482536855644601</v>
      </c>
    </row>
    <row r="294" spans="4:33" s="4" customFormat="1" ht="15" hidden="1" outlineLevel="1">
      <c r="F294" s="134"/>
      <c r="G294" s="140"/>
    </row>
    <row r="295" spans="4:33" s="4" customFormat="1" ht="15" hidden="1" outlineLevel="1">
      <c r="F295" s="134" t="s">
        <v>100</v>
      </c>
      <c r="G295" s="140" t="s">
        <v>101</v>
      </c>
      <c r="I295" s="136">
        <f>$H$37</f>
        <v>1</v>
      </c>
      <c r="J295" s="136">
        <f t="shared" ref="J295:AG295" si="189">$H$37</f>
        <v>1</v>
      </c>
      <c r="K295" s="136">
        <f t="shared" si="189"/>
        <v>1</v>
      </c>
      <c r="L295" s="136">
        <f t="shared" si="189"/>
        <v>1</v>
      </c>
      <c r="M295" s="136">
        <f t="shared" si="189"/>
        <v>1</v>
      </c>
      <c r="N295" s="136">
        <f t="shared" si="189"/>
        <v>1</v>
      </c>
      <c r="O295" s="136">
        <f t="shared" si="189"/>
        <v>1</v>
      </c>
      <c r="P295" s="136">
        <f t="shared" si="189"/>
        <v>1</v>
      </c>
      <c r="Q295" s="136">
        <f t="shared" si="189"/>
        <v>1</v>
      </c>
      <c r="R295" s="136">
        <f t="shared" si="189"/>
        <v>1</v>
      </c>
      <c r="S295" s="136">
        <f t="shared" si="189"/>
        <v>1</v>
      </c>
      <c r="T295" s="136">
        <f t="shared" si="189"/>
        <v>1</v>
      </c>
      <c r="U295" s="136">
        <f t="shared" si="189"/>
        <v>1</v>
      </c>
      <c r="V295" s="136">
        <f t="shared" si="189"/>
        <v>1</v>
      </c>
      <c r="W295" s="136">
        <f t="shared" si="189"/>
        <v>1</v>
      </c>
      <c r="X295" s="136">
        <f t="shared" si="189"/>
        <v>1</v>
      </c>
      <c r="Y295" s="136">
        <f t="shared" si="189"/>
        <v>1</v>
      </c>
      <c r="Z295" s="136">
        <f t="shared" si="189"/>
        <v>1</v>
      </c>
      <c r="AA295" s="136">
        <f t="shared" si="189"/>
        <v>1</v>
      </c>
      <c r="AB295" s="136">
        <f t="shared" si="189"/>
        <v>1</v>
      </c>
      <c r="AC295" s="136">
        <f t="shared" si="189"/>
        <v>1</v>
      </c>
      <c r="AD295" s="136">
        <f t="shared" si="189"/>
        <v>1</v>
      </c>
      <c r="AE295" s="136">
        <f t="shared" si="189"/>
        <v>1</v>
      </c>
      <c r="AF295" s="136">
        <f t="shared" si="189"/>
        <v>1</v>
      </c>
      <c r="AG295" s="136">
        <f t="shared" si="189"/>
        <v>1</v>
      </c>
    </row>
    <row r="296" spans="4:33" s="4" customFormat="1" ht="15" hidden="1" outlineLevel="1">
      <c r="F296" s="134" t="s">
        <v>291</v>
      </c>
      <c r="G296" s="140" t="s">
        <v>101</v>
      </c>
      <c r="I296" s="136">
        <f>IF($H$34='Megaflex Gen NLA'!$D$23,1,0)</f>
        <v>0</v>
      </c>
      <c r="J296" s="136">
        <f>IF($H$34='Megaflex Gen NLA'!$D$23,1,0)</f>
        <v>0</v>
      </c>
      <c r="K296" s="136">
        <f>IF($H$34='Megaflex Gen NLA'!$D$23,1,0)</f>
        <v>0</v>
      </c>
      <c r="L296" s="136">
        <f>IF($H$34='Megaflex Gen NLA'!$D$23,1,0)</f>
        <v>0</v>
      </c>
      <c r="M296" s="136">
        <f>IF($H$34='Megaflex Gen NLA'!$D$23,1,0)</f>
        <v>0</v>
      </c>
      <c r="N296" s="136">
        <f>IF($H$34='Megaflex Gen NLA'!$D$23,1,0)</f>
        <v>0</v>
      </c>
      <c r="O296" s="136">
        <f>IF($H$34='Megaflex Gen NLA'!$D$23,1,0)</f>
        <v>0</v>
      </c>
      <c r="P296" s="136">
        <f>IF($H$34='Megaflex Gen NLA'!$D$23,1,0)</f>
        <v>0</v>
      </c>
      <c r="Q296" s="136">
        <f>IF($H$34='Megaflex Gen NLA'!$D$23,1,0)</f>
        <v>0</v>
      </c>
      <c r="R296" s="136">
        <f>IF($H$34='Megaflex Gen NLA'!$D$23,1,0)</f>
        <v>0</v>
      </c>
      <c r="S296" s="136">
        <f>IF($H$34='Megaflex Gen NLA'!$D$23,1,0)</f>
        <v>0</v>
      </c>
      <c r="T296" s="136">
        <f>IF($H$34='Megaflex Gen NLA'!$D$23,1,0)</f>
        <v>0</v>
      </c>
      <c r="U296" s="136">
        <f>IF($H$34='Megaflex Gen NLA'!$D$23,1,0)</f>
        <v>0</v>
      </c>
      <c r="V296" s="136">
        <f>IF($H$34='Megaflex Gen NLA'!$D$23,1,0)</f>
        <v>0</v>
      </c>
      <c r="W296" s="136">
        <f>IF($H$34='Megaflex Gen NLA'!$D$23,1,0)</f>
        <v>0</v>
      </c>
      <c r="X296" s="136">
        <f>IF($H$34='Megaflex Gen NLA'!$D$23,1,0)</f>
        <v>0</v>
      </c>
      <c r="Y296" s="136">
        <f>IF($H$34='Megaflex Gen NLA'!$D$23,1,0)</f>
        <v>0</v>
      </c>
      <c r="Z296" s="136">
        <f>IF($H$34='Megaflex Gen NLA'!$D$23,1,0)</f>
        <v>0</v>
      </c>
      <c r="AA296" s="136">
        <f>IF($H$34='Megaflex Gen NLA'!$D$23,1,0)</f>
        <v>0</v>
      </c>
      <c r="AB296" s="136">
        <f>IF($H$34='Megaflex Gen NLA'!$D$23,1,0)</f>
        <v>0</v>
      </c>
      <c r="AC296" s="136">
        <f>IF($H$34='Megaflex Gen NLA'!$D$23,1,0)</f>
        <v>0</v>
      </c>
      <c r="AD296" s="136">
        <f>IF($H$34='Megaflex Gen NLA'!$D$23,1,0)</f>
        <v>0</v>
      </c>
      <c r="AE296" s="136">
        <f>IF($H$34='Megaflex Gen NLA'!$D$23,1,0)</f>
        <v>0</v>
      </c>
      <c r="AF296" s="136">
        <f>IF($H$34='Megaflex Gen NLA'!$D$23,1,0)</f>
        <v>0</v>
      </c>
      <c r="AG296" s="136">
        <f>IF($H$34='Megaflex Gen NLA'!$D$23,1,0)</f>
        <v>0</v>
      </c>
    </row>
    <row r="297" spans="4:33" s="4" customFormat="1" ht="15" hidden="1" outlineLevel="1">
      <c r="F297" s="134" t="s">
        <v>292</v>
      </c>
      <c r="G297" s="140" t="s">
        <v>293</v>
      </c>
      <c r="I297" s="136">
        <f>$H$25</f>
        <v>0</v>
      </c>
      <c r="J297" s="136">
        <f t="shared" ref="J297:AG297" si="190">$H$25</f>
        <v>0</v>
      </c>
      <c r="K297" s="136">
        <f t="shared" si="190"/>
        <v>0</v>
      </c>
      <c r="L297" s="136">
        <f t="shared" si="190"/>
        <v>0</v>
      </c>
      <c r="M297" s="136">
        <f t="shared" si="190"/>
        <v>0</v>
      </c>
      <c r="N297" s="136">
        <f t="shared" si="190"/>
        <v>0</v>
      </c>
      <c r="O297" s="136">
        <f t="shared" si="190"/>
        <v>0</v>
      </c>
      <c r="P297" s="136">
        <f t="shared" si="190"/>
        <v>0</v>
      </c>
      <c r="Q297" s="136">
        <f t="shared" si="190"/>
        <v>0</v>
      </c>
      <c r="R297" s="136">
        <f t="shared" si="190"/>
        <v>0</v>
      </c>
      <c r="S297" s="136">
        <f t="shared" si="190"/>
        <v>0</v>
      </c>
      <c r="T297" s="136">
        <f t="shared" si="190"/>
        <v>0</v>
      </c>
      <c r="U297" s="136">
        <f t="shared" si="190"/>
        <v>0</v>
      </c>
      <c r="V297" s="136">
        <f t="shared" si="190"/>
        <v>0</v>
      </c>
      <c r="W297" s="136">
        <f t="shared" si="190"/>
        <v>0</v>
      </c>
      <c r="X297" s="136">
        <f t="shared" si="190"/>
        <v>0</v>
      </c>
      <c r="Y297" s="136">
        <f t="shared" si="190"/>
        <v>0</v>
      </c>
      <c r="Z297" s="136">
        <f t="shared" si="190"/>
        <v>0</v>
      </c>
      <c r="AA297" s="136">
        <f t="shared" si="190"/>
        <v>0</v>
      </c>
      <c r="AB297" s="136">
        <f t="shared" si="190"/>
        <v>0</v>
      </c>
      <c r="AC297" s="136">
        <f t="shared" si="190"/>
        <v>0</v>
      </c>
      <c r="AD297" s="136">
        <f t="shared" si="190"/>
        <v>0</v>
      </c>
      <c r="AE297" s="136">
        <f t="shared" si="190"/>
        <v>0</v>
      </c>
      <c r="AF297" s="136">
        <f t="shared" si="190"/>
        <v>0</v>
      </c>
      <c r="AG297" s="136">
        <f t="shared" si="190"/>
        <v>0</v>
      </c>
    </row>
    <row r="298" spans="4:33" s="4" customFormat="1" ht="15" hidden="1" outlineLevel="1">
      <c r="D298" s="89"/>
      <c r="F298" s="134" t="s">
        <v>294</v>
      </c>
      <c r="G298" s="140" t="s">
        <v>295</v>
      </c>
      <c r="H298" s="89" cm="1">
        <f t="array" ref="H298">INDEX('Megaflex Gen NLA'!$J$59:$J$64,MATCH(H36,'Megaflex Gen NLA'!$H$59:$H$64,0),0)</f>
        <v>0.995</v>
      </c>
      <c r="I298" s="136">
        <f t="shared" ref="I298" si="191">H298</f>
        <v>0.995</v>
      </c>
      <c r="J298" s="136">
        <f t="shared" si="184"/>
        <v>0.995</v>
      </c>
      <c r="K298" s="137">
        <f t="shared" si="182"/>
        <v>0.995</v>
      </c>
      <c r="L298" s="136">
        <f t="shared" si="182"/>
        <v>0.995</v>
      </c>
      <c r="M298" s="136">
        <f t="shared" si="182"/>
        <v>0.995</v>
      </c>
      <c r="N298" s="136">
        <f t="shared" si="182"/>
        <v>0.995</v>
      </c>
      <c r="O298" s="136">
        <f t="shared" si="182"/>
        <v>0.995</v>
      </c>
      <c r="P298" s="136">
        <f t="shared" si="182"/>
        <v>0.995</v>
      </c>
      <c r="Q298" s="136">
        <f t="shared" si="182"/>
        <v>0.995</v>
      </c>
      <c r="R298" s="136">
        <f t="shared" si="182"/>
        <v>0.995</v>
      </c>
      <c r="S298" s="136">
        <f t="shared" si="182"/>
        <v>0.995</v>
      </c>
      <c r="T298" s="136">
        <f t="shared" si="182"/>
        <v>0.995</v>
      </c>
      <c r="U298" s="136">
        <f t="shared" si="182"/>
        <v>0.995</v>
      </c>
      <c r="V298" s="136">
        <f t="shared" si="182"/>
        <v>0.995</v>
      </c>
      <c r="W298" s="136">
        <f t="shared" si="182"/>
        <v>0.995</v>
      </c>
      <c r="X298" s="136">
        <f t="shared" si="182"/>
        <v>0.995</v>
      </c>
      <c r="Y298" s="136">
        <f t="shared" si="182"/>
        <v>0.995</v>
      </c>
      <c r="Z298" s="136">
        <f t="shared" si="182"/>
        <v>0.995</v>
      </c>
      <c r="AA298" s="136">
        <f t="shared" si="182"/>
        <v>0.995</v>
      </c>
      <c r="AB298" s="136">
        <f t="shared" si="182"/>
        <v>0.995</v>
      </c>
      <c r="AC298" s="136">
        <f t="shared" si="182"/>
        <v>0.995</v>
      </c>
      <c r="AD298" s="136">
        <f t="shared" si="182"/>
        <v>0.995</v>
      </c>
      <c r="AE298" s="136">
        <f t="shared" si="182"/>
        <v>0.995</v>
      </c>
      <c r="AF298" s="136">
        <f t="shared" si="182"/>
        <v>0.995</v>
      </c>
      <c r="AG298" s="136">
        <f t="shared" si="182"/>
        <v>0.995</v>
      </c>
    </row>
    <row r="299" spans="4:33" s="4" customFormat="1" ht="15" hidden="1" outlineLevel="1">
      <c r="D299" s="89"/>
      <c r="F299" s="134" t="s">
        <v>296</v>
      </c>
      <c r="G299" s="140" t="s">
        <v>295</v>
      </c>
      <c r="H299" s="89" cm="1">
        <f t="array" ref="H299">INDEX('Megaflex Gen NLA'!$G$60:$G$63,MATCH(H34,'Megaflex Gen NLA'!$F$60:$F$63,0),0)</f>
        <v>1.0610999999999999</v>
      </c>
      <c r="I299" s="137">
        <f t="shared" ref="I299" si="192">H299</f>
        <v>1.0610999999999999</v>
      </c>
      <c r="J299" s="137">
        <f t="shared" si="184"/>
        <v>1.0610999999999999</v>
      </c>
      <c r="K299" s="137">
        <f t="shared" si="182"/>
        <v>1.0610999999999999</v>
      </c>
      <c r="L299" s="137">
        <f t="shared" si="182"/>
        <v>1.0610999999999999</v>
      </c>
      <c r="M299" s="137">
        <f t="shared" si="182"/>
        <v>1.0610999999999999</v>
      </c>
      <c r="N299" s="137">
        <f t="shared" si="182"/>
        <v>1.0610999999999999</v>
      </c>
      <c r="O299" s="137">
        <f t="shared" si="182"/>
        <v>1.0610999999999999</v>
      </c>
      <c r="P299" s="137">
        <f t="shared" si="182"/>
        <v>1.0610999999999999</v>
      </c>
      <c r="Q299" s="137">
        <f t="shared" si="182"/>
        <v>1.0610999999999999</v>
      </c>
      <c r="R299" s="137">
        <f t="shared" si="182"/>
        <v>1.0610999999999999</v>
      </c>
      <c r="S299" s="137">
        <f t="shared" si="182"/>
        <v>1.0610999999999999</v>
      </c>
      <c r="T299" s="137">
        <f t="shared" si="182"/>
        <v>1.0610999999999999</v>
      </c>
      <c r="U299" s="137">
        <f t="shared" si="182"/>
        <v>1.0610999999999999</v>
      </c>
      <c r="V299" s="137">
        <f t="shared" si="182"/>
        <v>1.0610999999999999</v>
      </c>
      <c r="W299" s="137">
        <f t="shared" si="182"/>
        <v>1.0610999999999999</v>
      </c>
      <c r="X299" s="137">
        <f t="shared" si="182"/>
        <v>1.0610999999999999</v>
      </c>
      <c r="Y299" s="137">
        <f t="shared" si="182"/>
        <v>1.0610999999999999</v>
      </c>
      <c r="Z299" s="137">
        <f t="shared" si="182"/>
        <v>1.0610999999999999</v>
      </c>
      <c r="AA299" s="137">
        <f t="shared" si="182"/>
        <v>1.0610999999999999</v>
      </c>
      <c r="AB299" s="137">
        <f t="shared" si="182"/>
        <v>1.0610999999999999</v>
      </c>
      <c r="AC299" s="137">
        <f t="shared" si="182"/>
        <v>1.0610999999999999</v>
      </c>
      <c r="AD299" s="137">
        <f t="shared" si="182"/>
        <v>1.0610999999999999</v>
      </c>
      <c r="AE299" s="137">
        <f t="shared" si="182"/>
        <v>1.0610999999999999</v>
      </c>
      <c r="AF299" s="137">
        <f t="shared" si="182"/>
        <v>1.0610999999999999</v>
      </c>
      <c r="AG299" s="137">
        <f t="shared" si="182"/>
        <v>1.0610999999999999</v>
      </c>
    </row>
    <row r="300" spans="4:33" s="4" customFormat="1" ht="15" hidden="1" outlineLevel="1">
      <c r="D300" s="89"/>
      <c r="F300" s="134" t="s">
        <v>297</v>
      </c>
      <c r="G300" s="140" t="s">
        <v>295</v>
      </c>
      <c r="H300" s="89" cm="1">
        <f t="array" ref="H300">INDEX('Megaflex Gen NLA'!$E$60:$E$64,MATCH(H35,'Megaflex Gen NLA'!$C$60:$C$64,0),0)</f>
        <v>1.0207999999999999</v>
      </c>
      <c r="I300" s="137">
        <f t="shared" ref="I300" si="193">H300</f>
        <v>1.0207999999999999</v>
      </c>
      <c r="J300" s="137">
        <f t="shared" si="184"/>
        <v>1.0207999999999999</v>
      </c>
      <c r="K300" s="137">
        <f t="shared" si="182"/>
        <v>1.0207999999999999</v>
      </c>
      <c r="L300" s="137">
        <f t="shared" si="182"/>
        <v>1.0207999999999999</v>
      </c>
      <c r="M300" s="137">
        <f t="shared" si="182"/>
        <v>1.0207999999999999</v>
      </c>
      <c r="N300" s="137">
        <f t="shared" si="182"/>
        <v>1.0207999999999999</v>
      </c>
      <c r="O300" s="137">
        <f t="shared" si="182"/>
        <v>1.0207999999999999</v>
      </c>
      <c r="P300" s="137">
        <f t="shared" si="182"/>
        <v>1.0207999999999999</v>
      </c>
      <c r="Q300" s="137">
        <f t="shared" si="182"/>
        <v>1.0207999999999999</v>
      </c>
      <c r="R300" s="137">
        <f t="shared" si="182"/>
        <v>1.0207999999999999</v>
      </c>
      <c r="S300" s="137">
        <f t="shared" si="182"/>
        <v>1.0207999999999999</v>
      </c>
      <c r="T300" s="137">
        <f t="shared" si="182"/>
        <v>1.0207999999999999</v>
      </c>
      <c r="U300" s="137">
        <f t="shared" si="182"/>
        <v>1.0207999999999999</v>
      </c>
      <c r="V300" s="137">
        <f t="shared" si="182"/>
        <v>1.0207999999999999</v>
      </c>
      <c r="W300" s="137">
        <f t="shared" si="182"/>
        <v>1.0207999999999999</v>
      </c>
      <c r="X300" s="137">
        <f t="shared" si="182"/>
        <v>1.0207999999999999</v>
      </c>
      <c r="Y300" s="137">
        <f t="shared" si="182"/>
        <v>1.0207999999999999</v>
      </c>
      <c r="Z300" s="137">
        <f t="shared" si="182"/>
        <v>1.0207999999999999</v>
      </c>
      <c r="AA300" s="137">
        <f t="shared" si="182"/>
        <v>1.0207999999999999</v>
      </c>
      <c r="AB300" s="137">
        <f t="shared" ref="K300:AG304" si="194">AA300</f>
        <v>1.0207999999999999</v>
      </c>
      <c r="AC300" s="137">
        <f t="shared" si="194"/>
        <v>1.0207999999999999</v>
      </c>
      <c r="AD300" s="137">
        <f t="shared" si="194"/>
        <v>1.0207999999999999</v>
      </c>
      <c r="AE300" s="137">
        <f t="shared" si="194"/>
        <v>1.0207999999999999</v>
      </c>
      <c r="AF300" s="137">
        <f t="shared" si="194"/>
        <v>1.0207999999999999</v>
      </c>
      <c r="AG300" s="137">
        <f t="shared" si="194"/>
        <v>1.0207999999999999</v>
      </c>
    </row>
    <row r="301" spans="4:33" s="4" customFormat="1" ht="15" hidden="1" outlineLevel="1">
      <c r="D301" s="89"/>
      <c r="F301" s="134" t="s">
        <v>298</v>
      </c>
      <c r="G301" s="140" t="s">
        <v>299</v>
      </c>
      <c r="H301" s="89" cm="1">
        <f t="array" ref="H301">INDEX('Megaflex Gen NLA'!$N$31:$N$36,MATCH(H36,'Megaflex Gen NLA'!$L$31:$L$36,0),0)</f>
        <v>0</v>
      </c>
      <c r="I301" s="136">
        <f t="shared" ref="I301" si="195">H301</f>
        <v>0</v>
      </c>
      <c r="J301" s="136">
        <f t="shared" si="184"/>
        <v>0</v>
      </c>
      <c r="K301" s="136">
        <f t="shared" si="194"/>
        <v>0</v>
      </c>
      <c r="L301" s="136">
        <f t="shared" si="194"/>
        <v>0</v>
      </c>
      <c r="M301" s="136">
        <f t="shared" si="194"/>
        <v>0</v>
      </c>
      <c r="N301" s="136">
        <f t="shared" si="194"/>
        <v>0</v>
      </c>
      <c r="O301" s="136">
        <f t="shared" si="194"/>
        <v>0</v>
      </c>
      <c r="P301" s="136">
        <f t="shared" si="194"/>
        <v>0</v>
      </c>
      <c r="Q301" s="136">
        <f t="shared" si="194"/>
        <v>0</v>
      </c>
      <c r="R301" s="136">
        <f t="shared" si="194"/>
        <v>0</v>
      </c>
      <c r="S301" s="136">
        <f t="shared" si="194"/>
        <v>0</v>
      </c>
      <c r="T301" s="136">
        <f t="shared" si="194"/>
        <v>0</v>
      </c>
      <c r="U301" s="136">
        <f t="shared" si="194"/>
        <v>0</v>
      </c>
      <c r="V301" s="136">
        <f t="shared" si="194"/>
        <v>0</v>
      </c>
      <c r="W301" s="136">
        <f t="shared" si="194"/>
        <v>0</v>
      </c>
      <c r="X301" s="136">
        <f t="shared" si="194"/>
        <v>0</v>
      </c>
      <c r="Y301" s="136">
        <f t="shared" si="194"/>
        <v>0</v>
      </c>
      <c r="Z301" s="136">
        <f t="shared" si="194"/>
        <v>0</v>
      </c>
      <c r="AA301" s="136">
        <f t="shared" si="194"/>
        <v>0</v>
      </c>
      <c r="AB301" s="136">
        <f t="shared" si="194"/>
        <v>0</v>
      </c>
      <c r="AC301" s="136">
        <f t="shared" si="194"/>
        <v>0</v>
      </c>
      <c r="AD301" s="136">
        <f t="shared" si="194"/>
        <v>0</v>
      </c>
      <c r="AE301" s="136">
        <f t="shared" si="194"/>
        <v>0</v>
      </c>
      <c r="AF301" s="136">
        <f t="shared" si="194"/>
        <v>0</v>
      </c>
      <c r="AG301" s="136">
        <f t="shared" si="194"/>
        <v>0</v>
      </c>
    </row>
    <row r="302" spans="4:33" s="4" customFormat="1" ht="15" hidden="1" outlineLevel="1">
      <c r="D302" s="89"/>
      <c r="F302" s="134" t="s">
        <v>300</v>
      </c>
      <c r="G302" s="140" t="s">
        <v>301</v>
      </c>
      <c r="H302" s="89">
        <f>IF(H34='Megaflex Gen NLA'!P34,'Megaflex Gen NLA'!R34,0)</f>
        <v>28.13</v>
      </c>
      <c r="I302" s="136">
        <f t="shared" ref="I302" si="196">H302</f>
        <v>28.13</v>
      </c>
      <c r="J302" s="136">
        <f t="shared" si="184"/>
        <v>28.13</v>
      </c>
      <c r="K302" s="136">
        <f t="shared" si="194"/>
        <v>28.13</v>
      </c>
      <c r="L302" s="136">
        <f t="shared" si="194"/>
        <v>28.13</v>
      </c>
      <c r="M302" s="136">
        <f t="shared" si="194"/>
        <v>28.13</v>
      </c>
      <c r="N302" s="136">
        <f t="shared" si="194"/>
        <v>28.13</v>
      </c>
      <c r="O302" s="136">
        <f t="shared" si="194"/>
        <v>28.13</v>
      </c>
      <c r="P302" s="136">
        <f t="shared" si="194"/>
        <v>28.13</v>
      </c>
      <c r="Q302" s="136">
        <f t="shared" si="194"/>
        <v>28.13</v>
      </c>
      <c r="R302" s="136">
        <f t="shared" si="194"/>
        <v>28.13</v>
      </c>
      <c r="S302" s="136">
        <f t="shared" si="194"/>
        <v>28.13</v>
      </c>
      <c r="T302" s="136">
        <f t="shared" si="194"/>
        <v>28.13</v>
      </c>
      <c r="U302" s="136">
        <f t="shared" si="194"/>
        <v>28.13</v>
      </c>
      <c r="V302" s="136">
        <f t="shared" si="194"/>
        <v>28.13</v>
      </c>
      <c r="W302" s="136">
        <f t="shared" si="194"/>
        <v>28.13</v>
      </c>
      <c r="X302" s="136">
        <f t="shared" si="194"/>
        <v>28.13</v>
      </c>
      <c r="Y302" s="136">
        <f t="shared" si="194"/>
        <v>28.13</v>
      </c>
      <c r="Z302" s="136">
        <f t="shared" si="194"/>
        <v>28.13</v>
      </c>
      <c r="AA302" s="136">
        <f t="shared" si="194"/>
        <v>28.13</v>
      </c>
      <c r="AB302" s="136">
        <f t="shared" si="194"/>
        <v>28.13</v>
      </c>
      <c r="AC302" s="136">
        <f t="shared" si="194"/>
        <v>28.13</v>
      </c>
      <c r="AD302" s="136">
        <f t="shared" si="194"/>
        <v>28.13</v>
      </c>
      <c r="AE302" s="136">
        <f t="shared" si="194"/>
        <v>28.13</v>
      </c>
      <c r="AF302" s="136">
        <f t="shared" si="194"/>
        <v>28.13</v>
      </c>
      <c r="AG302" s="136">
        <f t="shared" si="194"/>
        <v>28.13</v>
      </c>
    </row>
    <row r="303" spans="4:33" s="4" customFormat="1" ht="15" hidden="1" outlineLevel="1">
      <c r="D303" s="89"/>
      <c r="F303" s="134" t="s">
        <v>302</v>
      </c>
      <c r="G303" s="140" t="s">
        <v>285</v>
      </c>
      <c r="H303" s="89" cm="1">
        <f t="array" ref="H303">INDEX('Megaflex Gen NLA'!$N$42:$N$45,MATCH(H34,'Megaflex Gen NLA'!L42:L45,0),0)/100</f>
        <v>7.7000000000000002E-3</v>
      </c>
      <c r="I303" s="137">
        <f t="shared" ref="I303" si="197">H303</f>
        <v>7.7000000000000002E-3</v>
      </c>
      <c r="J303" s="137">
        <f t="shared" si="184"/>
        <v>7.7000000000000002E-3</v>
      </c>
      <c r="K303" s="137">
        <f t="shared" si="194"/>
        <v>7.7000000000000002E-3</v>
      </c>
      <c r="L303" s="137">
        <f t="shared" si="194"/>
        <v>7.7000000000000002E-3</v>
      </c>
      <c r="M303" s="137">
        <f t="shared" si="194"/>
        <v>7.7000000000000002E-3</v>
      </c>
      <c r="N303" s="137">
        <f t="shared" si="194"/>
        <v>7.7000000000000002E-3</v>
      </c>
      <c r="O303" s="137">
        <f t="shared" si="194"/>
        <v>7.7000000000000002E-3</v>
      </c>
      <c r="P303" s="137">
        <f t="shared" si="194"/>
        <v>7.7000000000000002E-3</v>
      </c>
      <c r="Q303" s="137">
        <f t="shared" si="194"/>
        <v>7.7000000000000002E-3</v>
      </c>
      <c r="R303" s="137">
        <f t="shared" si="194"/>
        <v>7.7000000000000002E-3</v>
      </c>
      <c r="S303" s="137">
        <f t="shared" si="194"/>
        <v>7.7000000000000002E-3</v>
      </c>
      <c r="T303" s="137">
        <f t="shared" si="194"/>
        <v>7.7000000000000002E-3</v>
      </c>
      <c r="U303" s="137">
        <f t="shared" si="194"/>
        <v>7.7000000000000002E-3</v>
      </c>
      <c r="V303" s="137">
        <f t="shared" si="194"/>
        <v>7.7000000000000002E-3</v>
      </c>
      <c r="W303" s="137">
        <f t="shared" si="194"/>
        <v>7.7000000000000002E-3</v>
      </c>
      <c r="X303" s="137">
        <f t="shared" si="194"/>
        <v>7.7000000000000002E-3</v>
      </c>
      <c r="Y303" s="137">
        <f t="shared" si="194"/>
        <v>7.7000000000000002E-3</v>
      </c>
      <c r="Z303" s="137">
        <f t="shared" si="194"/>
        <v>7.7000000000000002E-3</v>
      </c>
      <c r="AA303" s="137">
        <f t="shared" si="194"/>
        <v>7.7000000000000002E-3</v>
      </c>
      <c r="AB303" s="137">
        <f t="shared" si="194"/>
        <v>7.7000000000000002E-3</v>
      </c>
      <c r="AC303" s="137">
        <f t="shared" si="194"/>
        <v>7.7000000000000002E-3</v>
      </c>
      <c r="AD303" s="137">
        <f t="shared" si="194"/>
        <v>7.7000000000000002E-3</v>
      </c>
      <c r="AE303" s="137">
        <f t="shared" si="194"/>
        <v>7.7000000000000002E-3</v>
      </c>
      <c r="AF303" s="137">
        <f t="shared" si="194"/>
        <v>7.7000000000000002E-3</v>
      </c>
      <c r="AG303" s="137">
        <f t="shared" si="194"/>
        <v>7.7000000000000002E-3</v>
      </c>
    </row>
    <row r="304" spans="4:33" s="4" customFormat="1" ht="15" hidden="1" outlineLevel="1">
      <c r="D304" s="89"/>
      <c r="F304" s="134" t="s">
        <v>303</v>
      </c>
      <c r="G304" s="140" t="s">
        <v>304</v>
      </c>
      <c r="H304" s="89" cm="1">
        <f t="array" ref="H304">INDEX('Megaflex Gen NLA'!$G$40:$G$44,MATCH(H38,'Megaflex Gen NLA'!$C$40:$C$44,0),0)</f>
        <v>180</v>
      </c>
      <c r="I304" s="136">
        <f t="shared" ref="I304" si="198">H304</f>
        <v>180</v>
      </c>
      <c r="J304" s="136">
        <f t="shared" si="184"/>
        <v>180</v>
      </c>
      <c r="K304" s="136">
        <f t="shared" si="194"/>
        <v>180</v>
      </c>
      <c r="L304" s="136">
        <f t="shared" si="194"/>
        <v>180</v>
      </c>
      <c r="M304" s="136">
        <f t="shared" si="194"/>
        <v>180</v>
      </c>
      <c r="N304" s="136">
        <f t="shared" si="194"/>
        <v>180</v>
      </c>
      <c r="O304" s="136">
        <f t="shared" si="194"/>
        <v>180</v>
      </c>
      <c r="P304" s="136">
        <f t="shared" si="194"/>
        <v>180</v>
      </c>
      <c r="Q304" s="136">
        <f t="shared" si="194"/>
        <v>180</v>
      </c>
      <c r="R304" s="136">
        <f t="shared" si="194"/>
        <v>180</v>
      </c>
      <c r="S304" s="136">
        <f t="shared" si="194"/>
        <v>180</v>
      </c>
      <c r="T304" s="136">
        <f t="shared" si="194"/>
        <v>180</v>
      </c>
      <c r="U304" s="136">
        <f t="shared" si="194"/>
        <v>180</v>
      </c>
      <c r="V304" s="136">
        <f t="shared" si="194"/>
        <v>180</v>
      </c>
      <c r="W304" s="136">
        <f t="shared" si="194"/>
        <v>180</v>
      </c>
      <c r="X304" s="136">
        <f t="shared" si="194"/>
        <v>180</v>
      </c>
      <c r="Y304" s="136">
        <f t="shared" si="194"/>
        <v>180</v>
      </c>
      <c r="Z304" s="136">
        <f t="shared" si="194"/>
        <v>180</v>
      </c>
      <c r="AA304" s="136">
        <f t="shared" si="194"/>
        <v>180</v>
      </c>
      <c r="AB304" s="136">
        <f t="shared" si="194"/>
        <v>180</v>
      </c>
      <c r="AC304" s="136">
        <f t="shared" si="194"/>
        <v>180</v>
      </c>
      <c r="AD304" s="136">
        <f t="shared" si="194"/>
        <v>180</v>
      </c>
      <c r="AE304" s="136">
        <f t="shared" si="194"/>
        <v>180</v>
      </c>
      <c r="AF304" s="136">
        <f t="shared" si="194"/>
        <v>180</v>
      </c>
      <c r="AG304" s="136">
        <f t="shared" si="194"/>
        <v>180</v>
      </c>
    </row>
    <row r="305" spans="6:33" s="4" customFormat="1" ht="15" hidden="1" outlineLevel="1">
      <c r="F305" s="134"/>
      <c r="G305" s="140"/>
    </row>
    <row r="306" spans="6:33" s="4" customFormat="1" ht="15" hidden="1" outlineLevel="1">
      <c r="F306" s="134" t="s">
        <v>305</v>
      </c>
      <c r="G306" s="140" t="s">
        <v>82</v>
      </c>
      <c r="I306" s="75">
        <v>0</v>
      </c>
      <c r="J306" s="75">
        <v>0.12096473831226646</v>
      </c>
      <c r="K306" s="75">
        <v>9.4346024264884185E-2</v>
      </c>
      <c r="L306" s="75">
        <v>8.658479938474975E-2</v>
      </c>
      <c r="M306" s="75">
        <v>5.9836853804294494E-2</v>
      </c>
      <c r="N306" s="75">
        <v>5.6892479136484791E-2</v>
      </c>
      <c r="O306" s="75">
        <v>5.5981669526242991E-2</v>
      </c>
      <c r="P306" s="75">
        <v>5.6018142576147859E-2</v>
      </c>
      <c r="Q306" s="75">
        <v>5.5932467738522347E-2</v>
      </c>
      <c r="R306" s="75">
        <v>5.7074959273628358E-2</v>
      </c>
      <c r="S306" s="75">
        <v>5.7586741248088942E-2</v>
      </c>
      <c r="T306" s="75">
        <v>5.7585395823724905E-2</v>
      </c>
      <c r="U306" s="75">
        <v>5.7584579660464999E-2</v>
      </c>
      <c r="V306" s="75">
        <v>5.7575508797129006E-2</v>
      </c>
      <c r="W306" s="75">
        <v>5.7559941647162965E-2</v>
      </c>
      <c r="X306" s="75">
        <v>5.7545545799640371E-2</v>
      </c>
      <c r="Y306" s="75">
        <v>5.7534308843116007E-2</v>
      </c>
      <c r="Z306" s="75">
        <v>5.7525726597092298E-2</v>
      </c>
      <c r="AA306" s="75">
        <v>5.7523487737393492E-2</v>
      </c>
      <c r="AB306" s="75">
        <v>5.7520795111916906E-2</v>
      </c>
      <c r="AC306" s="75">
        <v>0.05</v>
      </c>
      <c r="AD306" s="75">
        <v>0.05</v>
      </c>
      <c r="AE306" s="75">
        <v>0.05</v>
      </c>
      <c r="AF306" s="75">
        <v>0.05</v>
      </c>
      <c r="AG306" s="75">
        <v>0.05</v>
      </c>
    </row>
    <row r="307" spans="6:33" s="4" customFormat="1" ht="15" hidden="1" outlineLevel="1">
      <c r="F307" s="134" t="s">
        <v>305</v>
      </c>
      <c r="G307" s="140" t="s">
        <v>306</v>
      </c>
      <c r="H307" s="76">
        <v>1</v>
      </c>
      <c r="I307" s="138">
        <f>H307*(1+I306)</f>
        <v>1</v>
      </c>
      <c r="J307" s="138">
        <f t="shared" ref="J307:AG307" si="199">I307*(1+J306)</f>
        <v>1.1209647383122665</v>
      </c>
      <c r="K307" s="138">
        <f t="shared" si="199"/>
        <v>1.2267233047131552</v>
      </c>
      <c r="L307" s="138">
        <f t="shared" si="199"/>
        <v>1.3329388959523409</v>
      </c>
      <c r="M307" s="138">
        <f t="shared" si="199"/>
        <v>1.412697765799499</v>
      </c>
      <c r="N307" s="138">
        <f t="shared" si="199"/>
        <v>1.4930696439664057</v>
      </c>
      <c r="O307" s="138">
        <f t="shared" si="199"/>
        <v>1.5766541753545982</v>
      </c>
      <c r="P307" s="138">
        <f t="shared" si="199"/>
        <v>1.6649754137428909</v>
      </c>
      <c r="Q307" s="138">
        <f t="shared" si="199"/>
        <v>1.7581015973574983</v>
      </c>
      <c r="R307" s="138">
        <f t="shared" si="199"/>
        <v>1.8584451744255785</v>
      </c>
      <c r="S307" s="138">
        <f t="shared" si="199"/>
        <v>1.965466975808984</v>
      </c>
      <c r="T307" s="138">
        <f t="shared" si="199"/>
        <v>2.0786491695894038</v>
      </c>
      <c r="U307" s="138">
        <f t="shared" si="199"/>
        <v>2.1983473082817842</v>
      </c>
      <c r="V307" s="138">
        <f t="shared" si="199"/>
        <v>2.3249182730689069</v>
      </c>
      <c r="W307" s="138">
        <f t="shared" si="199"/>
        <v>2.4587404332011764</v>
      </c>
      <c r="X307" s="138">
        <f t="shared" si="199"/>
        <v>2.6002299934093824</v>
      </c>
      <c r="Y307" s="138">
        <f t="shared" si="199"/>
        <v>2.7498324289133311</v>
      </c>
      <c r="Z307" s="138">
        <f t="shared" si="199"/>
        <v>2.9080185374068179</v>
      </c>
      <c r="AA307" s="138">
        <f t="shared" si="199"/>
        <v>3.0752979060834522</v>
      </c>
      <c r="AB307" s="138">
        <f t="shared" si="199"/>
        <v>3.2521914868473858</v>
      </c>
      <c r="AC307" s="138">
        <f t="shared" si="199"/>
        <v>3.4148010611897552</v>
      </c>
      <c r="AD307" s="138">
        <f t="shared" si="199"/>
        <v>3.585541114249243</v>
      </c>
      <c r="AE307" s="138">
        <f t="shared" si="199"/>
        <v>3.7648181699617052</v>
      </c>
      <c r="AF307" s="138">
        <f t="shared" si="199"/>
        <v>3.9530590784597908</v>
      </c>
      <c r="AG307" s="138">
        <f t="shared" si="199"/>
        <v>4.1507120323827804</v>
      </c>
    </row>
    <row r="308" spans="6:33" s="4" customFormat="1" ht="15" hidden="1" outlineLevel="1">
      <c r="F308" s="134"/>
      <c r="G308" s="134"/>
    </row>
    <row r="309" spans="6:33" s="4" customFormat="1" ht="15" hidden="1" outlineLevel="1">
      <c r="F309" s="134" t="s">
        <v>307</v>
      </c>
      <c r="G309" s="140" t="s">
        <v>285</v>
      </c>
      <c r="I309" s="138">
        <f t="shared" ref="I309:AG309" si="200">((I288*I$285)+(I291*I$284))</f>
        <v>2.6907341446522253</v>
      </c>
      <c r="J309" s="138">
        <f t="shared" si="200"/>
        <v>2.6907341446522253</v>
      </c>
      <c r="K309" s="138">
        <f t="shared" si="200"/>
        <v>2.6907341446522253</v>
      </c>
      <c r="L309" s="138">
        <f t="shared" si="200"/>
        <v>2.6326151423723636</v>
      </c>
      <c r="M309" s="138">
        <f t="shared" si="200"/>
        <v>2.6326709936230763</v>
      </c>
      <c r="N309" s="138">
        <f t="shared" si="200"/>
        <v>2.6327269369074537</v>
      </c>
      <c r="O309" s="138">
        <f t="shared" si="200"/>
        <v>2.6327829724531693</v>
      </c>
      <c r="P309" s="138">
        <f t="shared" si="200"/>
        <v>2.6328391004886456</v>
      </c>
      <c r="Q309" s="138">
        <f t="shared" si="200"/>
        <v>2.6328953212430619</v>
      </c>
      <c r="R309" s="138">
        <f t="shared" si="200"/>
        <v>2.6329516349463526</v>
      </c>
      <c r="S309" s="138">
        <f t="shared" si="200"/>
        <v>2.6330080418292159</v>
      </c>
      <c r="T309" s="138">
        <f t="shared" si="200"/>
        <v>2.6330645421231127</v>
      </c>
      <c r="U309" s="138">
        <f t="shared" si="200"/>
        <v>2.6331211360602715</v>
      </c>
      <c r="V309" s="138">
        <f t="shared" si="200"/>
        <v>2.6331778238736909</v>
      </c>
      <c r="W309" s="138">
        <f t="shared" si="200"/>
        <v>2.6332346057971439</v>
      </c>
      <c r="X309" s="138">
        <f t="shared" si="200"/>
        <v>2.6332914820651787</v>
      </c>
      <c r="Y309" s="138">
        <f t="shared" si="200"/>
        <v>2.6333484529131255</v>
      </c>
      <c r="Z309" s="138">
        <f t="shared" si="200"/>
        <v>2.6334055185770966</v>
      </c>
      <c r="AA309" s="138">
        <f t="shared" si="200"/>
        <v>2.6334626792939915</v>
      </c>
      <c r="AB309" s="138">
        <f t="shared" si="200"/>
        <v>2.6335199353014986</v>
      </c>
      <c r="AC309" s="138">
        <f t="shared" si="200"/>
        <v>2.6335772868381002</v>
      </c>
      <c r="AD309" s="138">
        <f t="shared" si="200"/>
        <v>2.6336347341430759</v>
      </c>
      <c r="AE309" s="138">
        <f t="shared" si="200"/>
        <v>3.0555951526669474</v>
      </c>
      <c r="AF309" s="138">
        <f t="shared" si="200"/>
        <v>0</v>
      </c>
      <c r="AG309" s="138">
        <f t="shared" si="200"/>
        <v>0</v>
      </c>
    </row>
    <row r="310" spans="6:33" s="4" customFormat="1" ht="15" hidden="1" outlineLevel="1">
      <c r="F310" s="134" t="s">
        <v>308</v>
      </c>
      <c r="G310" s="140" t="s">
        <v>285</v>
      </c>
      <c r="I310" s="138">
        <f t="shared" ref="I310:AG310" si="201">((I289*I$285)+(I292*I$284))</f>
        <v>1.3276689423172026</v>
      </c>
      <c r="J310" s="138">
        <f t="shared" si="201"/>
        <v>1.3276689423172026</v>
      </c>
      <c r="K310" s="138">
        <f t="shared" si="201"/>
        <v>1.3276689423172026</v>
      </c>
      <c r="L310" s="138">
        <f t="shared" si="201"/>
        <v>1.3209096048933004</v>
      </c>
      <c r="M310" s="138">
        <f t="shared" si="201"/>
        <v>1.3209161004874144</v>
      </c>
      <c r="N310" s="138">
        <f t="shared" si="201"/>
        <v>1.3209226067851978</v>
      </c>
      <c r="O310" s="138">
        <f t="shared" si="201"/>
        <v>1.3209291238131295</v>
      </c>
      <c r="P310" s="138">
        <f t="shared" si="201"/>
        <v>1.3209356515977757</v>
      </c>
      <c r="Q310" s="138">
        <f t="shared" si="201"/>
        <v>1.3209421901657898</v>
      </c>
      <c r="R310" s="138">
        <f t="shared" si="201"/>
        <v>1.3209487395439139</v>
      </c>
      <c r="S310" s="138">
        <f t="shared" si="201"/>
        <v>1.3209552997589786</v>
      </c>
      <c r="T310" s="138">
        <f t="shared" si="201"/>
        <v>1.3209618708379034</v>
      </c>
      <c r="U310" s="138">
        <f t="shared" si="201"/>
        <v>1.3209684528076961</v>
      </c>
      <c r="V310" s="138">
        <f t="shared" si="201"/>
        <v>1.3209750456954557</v>
      </c>
      <c r="W310" s="138">
        <f t="shared" si="201"/>
        <v>1.3209816495283699</v>
      </c>
      <c r="X310" s="138">
        <f t="shared" si="201"/>
        <v>1.3209882643337172</v>
      </c>
      <c r="Y310" s="138">
        <f t="shared" si="201"/>
        <v>1.3209948901388668</v>
      </c>
      <c r="Z310" s="138">
        <f t="shared" si="201"/>
        <v>1.3210015269712791</v>
      </c>
      <c r="AA310" s="138">
        <f t="shared" si="201"/>
        <v>1.3210081748585059</v>
      </c>
      <c r="AB310" s="138">
        <f t="shared" si="201"/>
        <v>1.3210148338281904</v>
      </c>
      <c r="AC310" s="138">
        <f t="shared" si="201"/>
        <v>1.3210215039080691</v>
      </c>
      <c r="AD310" s="138">
        <f t="shared" si="201"/>
        <v>1.3210281851259702</v>
      </c>
      <c r="AE310" s="138">
        <f t="shared" si="201"/>
        <v>1.3701028893784564</v>
      </c>
      <c r="AF310" s="138">
        <f t="shared" si="201"/>
        <v>0</v>
      </c>
      <c r="AG310" s="138">
        <f t="shared" si="201"/>
        <v>0</v>
      </c>
    </row>
    <row r="311" spans="6:33" s="4" customFormat="1" ht="15" hidden="1" outlineLevel="1">
      <c r="F311" s="134" t="s">
        <v>309</v>
      </c>
      <c r="G311" s="140" t="s">
        <v>285</v>
      </c>
      <c r="I311" s="138">
        <f t="shared" ref="I311:AG311" si="202">((I290*I$285)+(I293*I$284))</f>
        <v>0.80481349559711068</v>
      </c>
      <c r="J311" s="138">
        <f t="shared" si="202"/>
        <v>0.80481349559711068</v>
      </c>
      <c r="K311" s="138">
        <f t="shared" si="202"/>
        <v>0.80481349559711068</v>
      </c>
      <c r="L311" s="138">
        <f t="shared" si="202"/>
        <v>0.80290983265418225</v>
      </c>
      <c r="M311" s="138">
        <f t="shared" si="202"/>
        <v>0.8029116620378971</v>
      </c>
      <c r="N311" s="138">
        <f t="shared" si="202"/>
        <v>0.80291349443613513</v>
      </c>
      <c r="O311" s="138">
        <f t="shared" si="202"/>
        <v>0.80291532985635361</v>
      </c>
      <c r="P311" s="138">
        <f t="shared" si="202"/>
        <v>0.80291716830603455</v>
      </c>
      <c r="Q311" s="138">
        <f t="shared" si="202"/>
        <v>0.8029190097926846</v>
      </c>
      <c r="R311" s="138">
        <f t="shared" si="202"/>
        <v>0.80292085432383498</v>
      </c>
      <c r="S311" s="138">
        <f t="shared" si="202"/>
        <v>0.80292270190704218</v>
      </c>
      <c r="T311" s="138">
        <f t="shared" si="202"/>
        <v>0.80292455254988759</v>
      </c>
      <c r="U311" s="138">
        <f t="shared" si="202"/>
        <v>0.80292640625997791</v>
      </c>
      <c r="V311" s="138">
        <f t="shared" si="202"/>
        <v>0.8029282630449448</v>
      </c>
      <c r="W311" s="138">
        <f t="shared" si="202"/>
        <v>0.80293012291244548</v>
      </c>
      <c r="X311" s="138">
        <f t="shared" si="202"/>
        <v>0.80293198587016223</v>
      </c>
      <c r="Y311" s="138">
        <f t="shared" si="202"/>
        <v>0.80293385192580324</v>
      </c>
      <c r="Z311" s="138">
        <f t="shared" si="202"/>
        <v>0.80293572108710254</v>
      </c>
      <c r="AA311" s="138">
        <f t="shared" si="202"/>
        <v>0.80293759336181947</v>
      </c>
      <c r="AB311" s="138">
        <f t="shared" si="202"/>
        <v>0.80293946875773958</v>
      </c>
      <c r="AC311" s="138">
        <f t="shared" si="202"/>
        <v>0.80294134728267408</v>
      </c>
      <c r="AD311" s="138">
        <f t="shared" si="202"/>
        <v>0.80294322894446046</v>
      </c>
      <c r="AE311" s="138">
        <f t="shared" si="202"/>
        <v>0.81676436111494244</v>
      </c>
      <c r="AF311" s="138">
        <f t="shared" si="202"/>
        <v>0</v>
      </c>
      <c r="AG311" s="138">
        <f t="shared" si="202"/>
        <v>0</v>
      </c>
    </row>
    <row r="312" spans="6:33" s="4" customFormat="1" ht="15" hidden="1" outlineLevel="1">
      <c r="F312" s="134"/>
      <c r="G312" s="134"/>
    </row>
    <row r="313" spans="6:33" s="4" customFormat="1" ht="15" hidden="1" outlineLevel="1">
      <c r="F313" s="134" t="s">
        <v>310</v>
      </c>
      <c r="G313" s="140" t="s">
        <v>120</v>
      </c>
      <c r="H313" s="584">
        <f t="shared" ref="H313:H316" si="203">SUMIF($I$9:$AG$9,1,I313:AG313)</f>
        <v>0</v>
      </c>
      <c r="I313" s="139">
        <f>I279*I309/1000</f>
        <v>0</v>
      </c>
      <c r="J313" s="139">
        <f t="shared" ref="J313" si="204">J279*J309/1000</f>
        <v>0</v>
      </c>
      <c r="K313" s="139">
        <f>K279*K309/1000</f>
        <v>0</v>
      </c>
      <c r="L313" s="139">
        <f t="shared" ref="L313:AG313" si="205">L279*L309/1000</f>
        <v>0</v>
      </c>
      <c r="M313" s="139">
        <f t="shared" si="205"/>
        <v>0</v>
      </c>
      <c r="N313" s="139">
        <f t="shared" si="205"/>
        <v>0</v>
      </c>
      <c r="O313" s="139">
        <f t="shared" si="205"/>
        <v>0</v>
      </c>
      <c r="P313" s="139">
        <f t="shared" si="205"/>
        <v>0</v>
      </c>
      <c r="Q313" s="139">
        <f t="shared" si="205"/>
        <v>0</v>
      </c>
      <c r="R313" s="139">
        <f t="shared" si="205"/>
        <v>0</v>
      </c>
      <c r="S313" s="139">
        <f t="shared" si="205"/>
        <v>0</v>
      </c>
      <c r="T313" s="139">
        <f t="shared" si="205"/>
        <v>0</v>
      </c>
      <c r="U313" s="139">
        <f t="shared" si="205"/>
        <v>0</v>
      </c>
      <c r="V313" s="139">
        <f t="shared" si="205"/>
        <v>0</v>
      </c>
      <c r="W313" s="139">
        <f t="shared" si="205"/>
        <v>0</v>
      </c>
      <c r="X313" s="139">
        <f t="shared" si="205"/>
        <v>0</v>
      </c>
      <c r="Y313" s="139">
        <f t="shared" si="205"/>
        <v>0</v>
      </c>
      <c r="Z313" s="139">
        <f t="shared" si="205"/>
        <v>0</v>
      </c>
      <c r="AA313" s="139">
        <f t="shared" si="205"/>
        <v>0</v>
      </c>
      <c r="AB313" s="139">
        <f t="shared" si="205"/>
        <v>0</v>
      </c>
      <c r="AC313" s="139">
        <f t="shared" si="205"/>
        <v>0</v>
      </c>
      <c r="AD313" s="139">
        <f t="shared" si="205"/>
        <v>0</v>
      </c>
      <c r="AE313" s="139">
        <f t="shared" si="205"/>
        <v>0</v>
      </c>
      <c r="AF313" s="139">
        <f t="shared" si="205"/>
        <v>0</v>
      </c>
      <c r="AG313" s="139">
        <f t="shared" si="205"/>
        <v>0</v>
      </c>
    </row>
    <row r="314" spans="6:33" s="4" customFormat="1" ht="15" hidden="1" outlineLevel="1">
      <c r="F314" s="134" t="s">
        <v>311</v>
      </c>
      <c r="G314" s="140" t="s">
        <v>120</v>
      </c>
      <c r="H314" s="584">
        <f t="shared" si="203"/>
        <v>0</v>
      </c>
      <c r="I314" s="139">
        <f>I280*I310/1000</f>
        <v>0</v>
      </c>
      <c r="J314" s="139">
        <f t="shared" ref="J314" si="206">J280*J310/1000</f>
        <v>0</v>
      </c>
      <c r="K314" s="139">
        <f>K280*K310/1000</f>
        <v>0</v>
      </c>
      <c r="L314" s="139">
        <f t="shared" ref="L314:AG314" si="207">L280*L310/1000</f>
        <v>0</v>
      </c>
      <c r="M314" s="139">
        <f t="shared" si="207"/>
        <v>0</v>
      </c>
      <c r="N314" s="139">
        <f t="shared" si="207"/>
        <v>0</v>
      </c>
      <c r="O314" s="139">
        <f t="shared" si="207"/>
        <v>0</v>
      </c>
      <c r="P314" s="139">
        <f t="shared" si="207"/>
        <v>0</v>
      </c>
      <c r="Q314" s="139">
        <f t="shared" si="207"/>
        <v>0</v>
      </c>
      <c r="R314" s="139">
        <f t="shared" si="207"/>
        <v>0</v>
      </c>
      <c r="S314" s="139">
        <f t="shared" si="207"/>
        <v>0</v>
      </c>
      <c r="T314" s="139">
        <f t="shared" si="207"/>
        <v>0</v>
      </c>
      <c r="U314" s="139">
        <f t="shared" si="207"/>
        <v>0</v>
      </c>
      <c r="V314" s="139">
        <f t="shared" si="207"/>
        <v>0</v>
      </c>
      <c r="W314" s="139">
        <f t="shared" si="207"/>
        <v>0</v>
      </c>
      <c r="X314" s="139">
        <f t="shared" si="207"/>
        <v>0</v>
      </c>
      <c r="Y314" s="139">
        <f t="shared" si="207"/>
        <v>0</v>
      </c>
      <c r="Z314" s="139">
        <f t="shared" si="207"/>
        <v>0</v>
      </c>
      <c r="AA314" s="139">
        <f t="shared" si="207"/>
        <v>0</v>
      </c>
      <c r="AB314" s="139">
        <f t="shared" si="207"/>
        <v>0</v>
      </c>
      <c r="AC314" s="139">
        <f t="shared" si="207"/>
        <v>0</v>
      </c>
      <c r="AD314" s="139">
        <f t="shared" si="207"/>
        <v>0</v>
      </c>
      <c r="AE314" s="139">
        <f t="shared" si="207"/>
        <v>0</v>
      </c>
      <c r="AF314" s="139">
        <f t="shared" si="207"/>
        <v>0</v>
      </c>
      <c r="AG314" s="139">
        <f t="shared" si="207"/>
        <v>0</v>
      </c>
    </row>
    <row r="315" spans="6:33" s="4" customFormat="1" ht="15" hidden="1" outlineLevel="1">
      <c r="F315" s="134" t="s">
        <v>312</v>
      </c>
      <c r="G315" s="140" t="s">
        <v>120</v>
      </c>
      <c r="H315" s="584">
        <f t="shared" si="203"/>
        <v>0</v>
      </c>
      <c r="I315" s="139">
        <f>I281*I311/1000</f>
        <v>0</v>
      </c>
      <c r="J315" s="139">
        <f t="shared" ref="J315" si="208">J281*J311/1000</f>
        <v>0</v>
      </c>
      <c r="K315" s="139">
        <f>K281*K311/1000</f>
        <v>0</v>
      </c>
      <c r="L315" s="139">
        <f t="shared" ref="L315:AG315" si="209">L281*L311/1000</f>
        <v>0</v>
      </c>
      <c r="M315" s="139">
        <f t="shared" si="209"/>
        <v>0</v>
      </c>
      <c r="N315" s="139">
        <f t="shared" si="209"/>
        <v>0</v>
      </c>
      <c r="O315" s="139">
        <f t="shared" si="209"/>
        <v>0</v>
      </c>
      <c r="P315" s="139">
        <f t="shared" si="209"/>
        <v>0</v>
      </c>
      <c r="Q315" s="139">
        <f t="shared" si="209"/>
        <v>0</v>
      </c>
      <c r="R315" s="139">
        <f t="shared" si="209"/>
        <v>0</v>
      </c>
      <c r="S315" s="139">
        <f t="shared" si="209"/>
        <v>0</v>
      </c>
      <c r="T315" s="139">
        <f t="shared" si="209"/>
        <v>0</v>
      </c>
      <c r="U315" s="139">
        <f t="shared" si="209"/>
        <v>0</v>
      </c>
      <c r="V315" s="139">
        <f t="shared" si="209"/>
        <v>0</v>
      </c>
      <c r="W315" s="139">
        <f t="shared" si="209"/>
        <v>0</v>
      </c>
      <c r="X315" s="139">
        <f t="shared" si="209"/>
        <v>0</v>
      </c>
      <c r="Y315" s="139">
        <f t="shared" si="209"/>
        <v>0</v>
      </c>
      <c r="Z315" s="139">
        <f t="shared" si="209"/>
        <v>0</v>
      </c>
      <c r="AA315" s="139">
        <f t="shared" si="209"/>
        <v>0</v>
      </c>
      <c r="AB315" s="139">
        <f t="shared" si="209"/>
        <v>0</v>
      </c>
      <c r="AC315" s="139">
        <f t="shared" si="209"/>
        <v>0</v>
      </c>
      <c r="AD315" s="139">
        <f t="shared" si="209"/>
        <v>0</v>
      </c>
      <c r="AE315" s="139">
        <f t="shared" si="209"/>
        <v>0</v>
      </c>
      <c r="AF315" s="139">
        <f t="shared" si="209"/>
        <v>0</v>
      </c>
      <c r="AG315" s="139">
        <f t="shared" si="209"/>
        <v>0</v>
      </c>
    </row>
    <row r="316" spans="6:33" s="4" customFormat="1" ht="15" hidden="1" outlineLevel="1">
      <c r="F316" s="143" t="s">
        <v>313</v>
      </c>
      <c r="G316" s="140" t="s">
        <v>120</v>
      </c>
      <c r="H316" s="584">
        <f t="shared" si="203"/>
        <v>0</v>
      </c>
      <c r="I316" s="553">
        <f>SUM(I313:I315)</f>
        <v>0</v>
      </c>
      <c r="J316" s="553">
        <f t="shared" ref="J316" si="210">SUM(J313:J315)</f>
        <v>0</v>
      </c>
      <c r="K316" s="553">
        <f>SUM(K313:K315)</f>
        <v>0</v>
      </c>
      <c r="L316" s="553">
        <f t="shared" ref="L316" si="211">SUM(L313:L315)</f>
        <v>0</v>
      </c>
      <c r="M316" s="553">
        <f t="shared" ref="M316" si="212">SUM(M313:M315)</f>
        <v>0</v>
      </c>
      <c r="N316" s="553">
        <f t="shared" ref="N316" si="213">SUM(N313:N315)</f>
        <v>0</v>
      </c>
      <c r="O316" s="553">
        <f t="shared" ref="O316" si="214">SUM(O313:O315)</f>
        <v>0</v>
      </c>
      <c r="P316" s="553">
        <f t="shared" ref="P316" si="215">SUM(P313:P315)</f>
        <v>0</v>
      </c>
      <c r="Q316" s="553">
        <f t="shared" ref="Q316" si="216">SUM(Q313:Q315)</f>
        <v>0</v>
      </c>
      <c r="R316" s="553">
        <f t="shared" ref="R316" si="217">SUM(R313:R315)</f>
        <v>0</v>
      </c>
      <c r="S316" s="553">
        <f t="shared" ref="S316" si="218">SUM(S313:S315)</f>
        <v>0</v>
      </c>
      <c r="T316" s="553">
        <f t="shared" ref="T316" si="219">SUM(T313:T315)</f>
        <v>0</v>
      </c>
      <c r="U316" s="553">
        <f t="shared" ref="U316" si="220">SUM(U313:U315)</f>
        <v>0</v>
      </c>
      <c r="V316" s="553">
        <f t="shared" ref="V316" si="221">SUM(V313:V315)</f>
        <v>0</v>
      </c>
      <c r="W316" s="553">
        <f t="shared" ref="W316" si="222">SUM(W313:W315)</f>
        <v>0</v>
      </c>
      <c r="X316" s="553">
        <f t="shared" ref="X316" si="223">SUM(X313:X315)</f>
        <v>0</v>
      </c>
      <c r="Y316" s="553">
        <f t="shared" ref="Y316" si="224">SUM(Y313:Y315)</f>
        <v>0</v>
      </c>
      <c r="Z316" s="553">
        <f t="shared" ref="Z316" si="225">SUM(Z313:Z315)</f>
        <v>0</v>
      </c>
      <c r="AA316" s="553">
        <f t="shared" ref="AA316" si="226">SUM(AA313:AA315)</f>
        <v>0</v>
      </c>
      <c r="AB316" s="553">
        <f t="shared" ref="AB316" si="227">SUM(AB313:AB315)</f>
        <v>0</v>
      </c>
      <c r="AC316" s="553">
        <f t="shared" ref="AC316" si="228">SUM(AC313:AC315)</f>
        <v>0</v>
      </c>
      <c r="AD316" s="553">
        <f t="shared" ref="AD316" si="229">SUM(AD313:AD315)</f>
        <v>0</v>
      </c>
      <c r="AE316" s="553">
        <f t="shared" ref="AE316" si="230">SUM(AE313:AE315)</f>
        <v>0</v>
      </c>
      <c r="AF316" s="553">
        <f t="shared" ref="AF316" si="231">SUM(AF313:AF315)</f>
        <v>0</v>
      </c>
      <c r="AG316" s="553">
        <f t="shared" ref="AG316" si="232">SUM(AG313:AG315)</f>
        <v>0</v>
      </c>
    </row>
    <row r="317" spans="6:33" s="4" customFormat="1" ht="15" hidden="1" outlineLevel="1">
      <c r="F317" s="143"/>
      <c r="G317" s="140"/>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row>
    <row r="318" spans="6:33" s="4" customFormat="1" ht="15" hidden="1" outlineLevel="1">
      <c r="F318" s="134" t="s">
        <v>314</v>
      </c>
      <c r="G318" s="140" t="s">
        <v>120</v>
      </c>
      <c r="H318" s="584">
        <f ca="1">SUM(INDEX(I318:AG318,MATCH(1,$I$9:$AG$9,0)):OFFSET(INDEX(I318:AG318,MATCH(1,$I$9:$AG$9,0)),,$H$6-1))</f>
        <v>0</v>
      </c>
      <c r="I318" s="239">
        <f>IF(I$295=0,0,IF(I$296=1,I313*(I$298-1)/I$298,-I313*(I$299*I$300-1)))</f>
        <v>0</v>
      </c>
      <c r="J318" s="239">
        <f t="shared" ref="J318:AG320" si="233">IF(J$295=0,0,IF(J$296=1,J313*(J$298-1)/J$298,-J313*(J$299*J$300-1)))</f>
        <v>0</v>
      </c>
      <c r="K318" s="239">
        <f>IF(K$295=0,0,IF(K$296=1,K313*(K$298-1)/K$298,-K313*(K$299*K$300-1)))</f>
        <v>0</v>
      </c>
      <c r="L318" s="239">
        <f t="shared" si="233"/>
        <v>0</v>
      </c>
      <c r="M318" s="239">
        <f t="shared" si="233"/>
        <v>0</v>
      </c>
      <c r="N318" s="239">
        <f t="shared" si="233"/>
        <v>0</v>
      </c>
      <c r="O318" s="239">
        <f t="shared" si="233"/>
        <v>0</v>
      </c>
      <c r="P318" s="239">
        <f t="shared" si="233"/>
        <v>0</v>
      </c>
      <c r="Q318" s="239">
        <f t="shared" si="233"/>
        <v>0</v>
      </c>
      <c r="R318" s="239">
        <f t="shared" si="233"/>
        <v>0</v>
      </c>
      <c r="S318" s="239">
        <f t="shared" si="233"/>
        <v>0</v>
      </c>
      <c r="T318" s="239">
        <f t="shared" si="233"/>
        <v>0</v>
      </c>
      <c r="U318" s="239">
        <f t="shared" si="233"/>
        <v>0</v>
      </c>
      <c r="V318" s="239">
        <f t="shared" si="233"/>
        <v>0</v>
      </c>
      <c r="W318" s="239">
        <f t="shared" si="233"/>
        <v>0</v>
      </c>
      <c r="X318" s="239">
        <f t="shared" si="233"/>
        <v>0</v>
      </c>
      <c r="Y318" s="239">
        <f t="shared" si="233"/>
        <v>0</v>
      </c>
      <c r="Z318" s="239">
        <f t="shared" si="233"/>
        <v>0</v>
      </c>
      <c r="AA318" s="239">
        <f t="shared" si="233"/>
        <v>0</v>
      </c>
      <c r="AB318" s="239">
        <f t="shared" si="233"/>
        <v>0</v>
      </c>
      <c r="AC318" s="239">
        <f t="shared" si="233"/>
        <v>0</v>
      </c>
      <c r="AD318" s="239">
        <f t="shared" si="233"/>
        <v>0</v>
      </c>
      <c r="AE318" s="239">
        <f t="shared" si="233"/>
        <v>0</v>
      </c>
      <c r="AF318" s="239">
        <f t="shared" si="233"/>
        <v>0</v>
      </c>
      <c r="AG318" s="239">
        <f t="shared" si="233"/>
        <v>0</v>
      </c>
    </row>
    <row r="319" spans="6:33" s="4" customFormat="1" ht="15" hidden="1" outlineLevel="1">
      <c r="F319" s="134" t="s">
        <v>315</v>
      </c>
      <c r="G319" s="140" t="s">
        <v>120</v>
      </c>
      <c r="H319" s="584">
        <f ca="1">SUM(INDEX(I319:AG319,MATCH(1,$I$9:$AG$9,0)):OFFSET(INDEX(I319:AG319,MATCH(1,$I$9:$AG$9,0)),,$H$6-1))</f>
        <v>0</v>
      </c>
      <c r="I319" s="239">
        <f>IF(I$295=0,0,IF(I$296=1,I314*(I$298-1)/I$298,-I314*(I$299*I$300-1)))</f>
        <v>0</v>
      </c>
      <c r="J319" s="239">
        <f t="shared" ref="J319:X319" si="234">IF(J$295=0,0,IF(J$296=1,J314*(J$298-1)/J$298,-J314*(J$299*J$300-1)))</f>
        <v>0</v>
      </c>
      <c r="K319" s="239">
        <f t="shared" si="234"/>
        <v>0</v>
      </c>
      <c r="L319" s="239">
        <f t="shared" si="234"/>
        <v>0</v>
      </c>
      <c r="M319" s="239">
        <f t="shared" si="234"/>
        <v>0</v>
      </c>
      <c r="N319" s="239">
        <f t="shared" si="234"/>
        <v>0</v>
      </c>
      <c r="O319" s="239">
        <f t="shared" si="234"/>
        <v>0</v>
      </c>
      <c r="P319" s="239">
        <f t="shared" si="234"/>
        <v>0</v>
      </c>
      <c r="Q319" s="239">
        <f t="shared" si="234"/>
        <v>0</v>
      </c>
      <c r="R319" s="239">
        <f t="shared" si="234"/>
        <v>0</v>
      </c>
      <c r="S319" s="239">
        <f t="shared" si="234"/>
        <v>0</v>
      </c>
      <c r="T319" s="239">
        <f t="shared" si="234"/>
        <v>0</v>
      </c>
      <c r="U319" s="239">
        <f t="shared" si="234"/>
        <v>0</v>
      </c>
      <c r="V319" s="239">
        <f t="shared" si="234"/>
        <v>0</v>
      </c>
      <c r="W319" s="239">
        <f t="shared" si="234"/>
        <v>0</v>
      </c>
      <c r="X319" s="239">
        <f t="shared" si="234"/>
        <v>0</v>
      </c>
      <c r="Y319" s="239">
        <f t="shared" si="233"/>
        <v>0</v>
      </c>
      <c r="Z319" s="239">
        <f t="shared" si="233"/>
        <v>0</v>
      </c>
      <c r="AA319" s="239">
        <f t="shared" si="233"/>
        <v>0</v>
      </c>
      <c r="AB319" s="239">
        <f t="shared" si="233"/>
        <v>0</v>
      </c>
      <c r="AC319" s="239">
        <f t="shared" si="233"/>
        <v>0</v>
      </c>
      <c r="AD319" s="239">
        <f t="shared" si="233"/>
        <v>0</v>
      </c>
      <c r="AE319" s="239">
        <f t="shared" si="233"/>
        <v>0</v>
      </c>
      <c r="AF319" s="239">
        <f t="shared" si="233"/>
        <v>0</v>
      </c>
      <c r="AG319" s="239">
        <f t="shared" si="233"/>
        <v>0</v>
      </c>
    </row>
    <row r="320" spans="6:33" s="4" customFormat="1" ht="15" hidden="1" outlineLevel="1">
      <c r="F320" s="134" t="s">
        <v>316</v>
      </c>
      <c r="G320" s="140" t="s">
        <v>120</v>
      </c>
      <c r="H320" s="584">
        <f ca="1">SUM(INDEX(I320:AG320,MATCH(1,$I$9:$AG$9,0)):OFFSET(INDEX(I320:AG320,MATCH(1,$I$9:$AG$9,0)),,$H$6-1))</f>
        <v>0</v>
      </c>
      <c r="I320" s="239">
        <f>IF(I$295=0,0,IF(I$296=1,I315*(I$298-1)/I$298,-I315*(I$299*I$300-1)))</f>
        <v>0</v>
      </c>
      <c r="J320" s="239">
        <f t="shared" si="233"/>
        <v>0</v>
      </c>
      <c r="K320" s="239">
        <f t="shared" si="233"/>
        <v>0</v>
      </c>
      <c r="L320" s="239">
        <f t="shared" si="233"/>
        <v>0</v>
      </c>
      <c r="M320" s="239">
        <f t="shared" si="233"/>
        <v>0</v>
      </c>
      <c r="N320" s="239">
        <f t="shared" si="233"/>
        <v>0</v>
      </c>
      <c r="O320" s="239">
        <f t="shared" si="233"/>
        <v>0</v>
      </c>
      <c r="P320" s="239">
        <f t="shared" si="233"/>
        <v>0</v>
      </c>
      <c r="Q320" s="239">
        <f t="shared" si="233"/>
        <v>0</v>
      </c>
      <c r="R320" s="239">
        <f t="shared" si="233"/>
        <v>0</v>
      </c>
      <c r="S320" s="239">
        <f t="shared" si="233"/>
        <v>0</v>
      </c>
      <c r="T320" s="239">
        <f t="shared" si="233"/>
        <v>0</v>
      </c>
      <c r="U320" s="239">
        <f t="shared" si="233"/>
        <v>0</v>
      </c>
      <c r="V320" s="239">
        <f t="shared" si="233"/>
        <v>0</v>
      </c>
      <c r="W320" s="239">
        <f t="shared" si="233"/>
        <v>0</v>
      </c>
      <c r="X320" s="239">
        <f t="shared" si="233"/>
        <v>0</v>
      </c>
      <c r="Y320" s="239">
        <f t="shared" si="233"/>
        <v>0</v>
      </c>
      <c r="Z320" s="239">
        <f t="shared" si="233"/>
        <v>0</v>
      </c>
      <c r="AA320" s="239">
        <f t="shared" si="233"/>
        <v>0</v>
      </c>
      <c r="AB320" s="239">
        <f t="shared" si="233"/>
        <v>0</v>
      </c>
      <c r="AC320" s="239">
        <f t="shared" si="233"/>
        <v>0</v>
      </c>
      <c r="AD320" s="239">
        <f t="shared" si="233"/>
        <v>0</v>
      </c>
      <c r="AE320" s="239">
        <f t="shared" si="233"/>
        <v>0</v>
      </c>
      <c r="AF320" s="239">
        <f t="shared" si="233"/>
        <v>0</v>
      </c>
      <c r="AG320" s="239">
        <f t="shared" si="233"/>
        <v>0</v>
      </c>
    </row>
    <row r="321" spans="1:33" s="4" customFormat="1" ht="15" hidden="1" outlineLevel="1">
      <c r="F321" s="143" t="s">
        <v>317</v>
      </c>
      <c r="G321" s="140" t="s">
        <v>120</v>
      </c>
      <c r="H321" s="584">
        <f ca="1">SUM(INDEX(I321:AG321,MATCH(1,$I$9:$AG$9,0)):OFFSET(INDEX(I321:AG321,MATCH(1,$I$9:$AG$9,0)),,$H$6-1))</f>
        <v>0</v>
      </c>
      <c r="I321" s="553">
        <f>SUM(I318:I320)</f>
        <v>0</v>
      </c>
      <c r="J321" s="553">
        <f t="shared" ref="J321" si="235">SUM(J318:J320)</f>
        <v>0</v>
      </c>
      <c r="K321" s="553">
        <f t="shared" ref="K321" si="236">SUM(K318:K320)</f>
        <v>0</v>
      </c>
      <c r="L321" s="553">
        <f t="shared" ref="L321" si="237">SUM(L318:L320)</f>
        <v>0</v>
      </c>
      <c r="M321" s="553">
        <f t="shared" ref="M321" si="238">SUM(M318:M320)</f>
        <v>0</v>
      </c>
      <c r="N321" s="553">
        <f t="shared" ref="N321" si="239">SUM(N318:N320)</f>
        <v>0</v>
      </c>
      <c r="O321" s="553">
        <f t="shared" ref="O321" si="240">SUM(O318:O320)</f>
        <v>0</v>
      </c>
      <c r="P321" s="553">
        <f t="shared" ref="P321" si="241">SUM(P318:P320)</f>
        <v>0</v>
      </c>
      <c r="Q321" s="553">
        <f t="shared" ref="Q321" si="242">SUM(Q318:Q320)</f>
        <v>0</v>
      </c>
      <c r="R321" s="553">
        <f t="shared" ref="R321" si="243">SUM(R318:R320)</f>
        <v>0</v>
      </c>
      <c r="S321" s="553">
        <f t="shared" ref="S321" si="244">SUM(S318:S320)</f>
        <v>0</v>
      </c>
      <c r="T321" s="553">
        <f t="shared" ref="T321" si="245">SUM(T318:T320)</f>
        <v>0</v>
      </c>
      <c r="U321" s="553">
        <f t="shared" ref="U321" si="246">SUM(U318:U320)</f>
        <v>0</v>
      </c>
      <c r="V321" s="553">
        <f t="shared" ref="V321" si="247">SUM(V318:V320)</f>
        <v>0</v>
      </c>
      <c r="W321" s="553">
        <f t="shared" ref="W321" si="248">SUM(W318:W320)</f>
        <v>0</v>
      </c>
      <c r="X321" s="553">
        <f t="shared" ref="X321" si="249">SUM(X318:X320)</f>
        <v>0</v>
      </c>
      <c r="Y321" s="553">
        <f t="shared" ref="Y321" si="250">SUM(Y318:Y320)</f>
        <v>0</v>
      </c>
      <c r="Z321" s="553">
        <f t="shared" ref="Z321" si="251">SUM(Z318:Z320)</f>
        <v>0</v>
      </c>
      <c r="AA321" s="553">
        <f t="shared" ref="AA321" si="252">SUM(AA318:AA320)</f>
        <v>0</v>
      </c>
      <c r="AB321" s="553">
        <f t="shared" ref="AB321" si="253">SUM(AB318:AB320)</f>
        <v>0</v>
      </c>
      <c r="AC321" s="553">
        <f t="shared" ref="AC321" si="254">SUM(AC318:AC320)</f>
        <v>0</v>
      </c>
      <c r="AD321" s="553">
        <f t="shared" ref="AD321" si="255">SUM(AD318:AD320)</f>
        <v>0</v>
      </c>
      <c r="AE321" s="553">
        <f t="shared" ref="AE321" si="256">SUM(AE318:AE320)</f>
        <v>0</v>
      </c>
      <c r="AF321" s="553">
        <f t="shared" ref="AF321" si="257">SUM(AF318:AF320)</f>
        <v>0</v>
      </c>
      <c r="AG321" s="553">
        <f t="shared" ref="AG321" si="258">SUM(AG318:AG320)</f>
        <v>0</v>
      </c>
    </row>
    <row r="322" spans="1:33" s="4" customFormat="1" ht="15" hidden="1" outlineLevel="1">
      <c r="F322" s="134"/>
      <c r="G322" s="140"/>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row>
    <row r="323" spans="1:33" s="4" customFormat="1" ht="15" hidden="1" outlineLevel="1">
      <c r="F323" s="134" t="s">
        <v>318</v>
      </c>
      <c r="G323" s="140" t="s">
        <v>120</v>
      </c>
      <c r="H323" s="584">
        <f ca="1">SUM(INDEX(I323:AG323,MATCH(1,$I$9:$AG$9,0)):OFFSET(INDEX(I323:AG323,MATCH(1,$I$9:$AG$9,0)),,$H$6-1))</f>
        <v>0</v>
      </c>
      <c r="I323" s="139">
        <f t="shared" ref="I323:AG323" si="259">IF(I$296=1,I297*I301,I297*I302)*I$9/1000*12</f>
        <v>0</v>
      </c>
      <c r="J323" s="139">
        <f t="shared" si="259"/>
        <v>0</v>
      </c>
      <c r="K323" s="139">
        <f t="shared" si="259"/>
        <v>0</v>
      </c>
      <c r="L323" s="139">
        <f t="shared" si="259"/>
        <v>0</v>
      </c>
      <c r="M323" s="139">
        <f t="shared" si="259"/>
        <v>0</v>
      </c>
      <c r="N323" s="139">
        <f t="shared" si="259"/>
        <v>0</v>
      </c>
      <c r="O323" s="139">
        <f t="shared" si="259"/>
        <v>0</v>
      </c>
      <c r="P323" s="139">
        <f t="shared" si="259"/>
        <v>0</v>
      </c>
      <c r="Q323" s="139">
        <f t="shared" si="259"/>
        <v>0</v>
      </c>
      <c r="R323" s="139">
        <f t="shared" si="259"/>
        <v>0</v>
      </c>
      <c r="S323" s="139">
        <f t="shared" si="259"/>
        <v>0</v>
      </c>
      <c r="T323" s="139">
        <f t="shared" si="259"/>
        <v>0</v>
      </c>
      <c r="U323" s="139">
        <f t="shared" si="259"/>
        <v>0</v>
      </c>
      <c r="V323" s="139">
        <f t="shared" si="259"/>
        <v>0</v>
      </c>
      <c r="W323" s="139">
        <f t="shared" si="259"/>
        <v>0</v>
      </c>
      <c r="X323" s="139">
        <f t="shared" si="259"/>
        <v>0</v>
      </c>
      <c r="Y323" s="139">
        <f t="shared" si="259"/>
        <v>0</v>
      </c>
      <c r="Z323" s="139">
        <f t="shared" si="259"/>
        <v>0</v>
      </c>
      <c r="AA323" s="139">
        <f t="shared" si="259"/>
        <v>0</v>
      </c>
      <c r="AB323" s="139">
        <f t="shared" si="259"/>
        <v>0</v>
      </c>
      <c r="AC323" s="139">
        <f t="shared" si="259"/>
        <v>0</v>
      </c>
      <c r="AD323" s="139">
        <f t="shared" si="259"/>
        <v>0</v>
      </c>
      <c r="AE323" s="139">
        <f t="shared" si="259"/>
        <v>0</v>
      </c>
      <c r="AF323" s="139">
        <f t="shared" si="259"/>
        <v>0</v>
      </c>
      <c r="AG323" s="139">
        <f t="shared" si="259"/>
        <v>0</v>
      </c>
    </row>
    <row r="324" spans="1:33" s="4" customFormat="1" ht="15" hidden="1" outlineLevel="1">
      <c r="F324" s="134" t="s">
        <v>319</v>
      </c>
      <c r="G324" s="140" t="s">
        <v>120</v>
      </c>
      <c r="H324" s="584">
        <f ca="1">SUM(INDEX(I324:AG324,MATCH(1,$I$9:$AG$9,0)):OFFSET(INDEX(I324:AG324,MATCH(1,$I$9:$AG$9,0)),,$H$6-1))</f>
        <v>0</v>
      </c>
      <c r="I324" s="139">
        <f>I321</f>
        <v>0</v>
      </c>
      <c r="J324" s="139">
        <f t="shared" ref="J324:AG324" si="260">J321</f>
        <v>0</v>
      </c>
      <c r="K324" s="139">
        <f t="shared" si="260"/>
        <v>0</v>
      </c>
      <c r="L324" s="139">
        <f t="shared" si="260"/>
        <v>0</v>
      </c>
      <c r="M324" s="139">
        <f t="shared" si="260"/>
        <v>0</v>
      </c>
      <c r="N324" s="139">
        <f t="shared" si="260"/>
        <v>0</v>
      </c>
      <c r="O324" s="139">
        <f t="shared" si="260"/>
        <v>0</v>
      </c>
      <c r="P324" s="139">
        <f t="shared" si="260"/>
        <v>0</v>
      </c>
      <c r="Q324" s="139">
        <f t="shared" si="260"/>
        <v>0</v>
      </c>
      <c r="R324" s="139">
        <f t="shared" si="260"/>
        <v>0</v>
      </c>
      <c r="S324" s="139">
        <f t="shared" si="260"/>
        <v>0</v>
      </c>
      <c r="T324" s="139">
        <f t="shared" si="260"/>
        <v>0</v>
      </c>
      <c r="U324" s="139">
        <f t="shared" si="260"/>
        <v>0</v>
      </c>
      <c r="V324" s="139">
        <f t="shared" si="260"/>
        <v>0</v>
      </c>
      <c r="W324" s="139">
        <f t="shared" si="260"/>
        <v>0</v>
      </c>
      <c r="X324" s="139">
        <f t="shared" si="260"/>
        <v>0</v>
      </c>
      <c r="Y324" s="139">
        <f t="shared" si="260"/>
        <v>0</v>
      </c>
      <c r="Z324" s="139">
        <f t="shared" si="260"/>
        <v>0</v>
      </c>
      <c r="AA324" s="139">
        <f t="shared" si="260"/>
        <v>0</v>
      </c>
      <c r="AB324" s="139">
        <f t="shared" si="260"/>
        <v>0</v>
      </c>
      <c r="AC324" s="139">
        <f t="shared" si="260"/>
        <v>0</v>
      </c>
      <c r="AD324" s="139">
        <f t="shared" si="260"/>
        <v>0</v>
      </c>
      <c r="AE324" s="139">
        <f t="shared" si="260"/>
        <v>0</v>
      </c>
      <c r="AF324" s="139">
        <f t="shared" si="260"/>
        <v>0</v>
      </c>
      <c r="AG324" s="139">
        <f t="shared" si="260"/>
        <v>0</v>
      </c>
    </row>
    <row r="325" spans="1:33" s="4" customFormat="1" ht="15" hidden="1" outlineLevel="1">
      <c r="F325" s="143" t="s">
        <v>320</v>
      </c>
      <c r="G325" s="140" t="s">
        <v>120</v>
      </c>
      <c r="H325" s="584">
        <f ca="1">SUM(INDEX(I325:AG325,MATCH(1,$I$9:$AG$9,0)):OFFSET(INDEX(I325:AG325,MATCH(1,$I$9:$AG$9,0)),,$H$6-1))</f>
        <v>0</v>
      </c>
      <c r="I325" s="554">
        <f t="shared" ref="I325:AG325" si="261">SUM(I323:I324)</f>
        <v>0</v>
      </c>
      <c r="J325" s="554">
        <f t="shared" si="261"/>
        <v>0</v>
      </c>
      <c r="K325" s="554">
        <f t="shared" si="261"/>
        <v>0</v>
      </c>
      <c r="L325" s="554">
        <f t="shared" si="261"/>
        <v>0</v>
      </c>
      <c r="M325" s="554">
        <f t="shared" si="261"/>
        <v>0</v>
      </c>
      <c r="N325" s="554">
        <f t="shared" si="261"/>
        <v>0</v>
      </c>
      <c r="O325" s="554">
        <f t="shared" si="261"/>
        <v>0</v>
      </c>
      <c r="P325" s="554">
        <f t="shared" si="261"/>
        <v>0</v>
      </c>
      <c r="Q325" s="554">
        <f t="shared" si="261"/>
        <v>0</v>
      </c>
      <c r="R325" s="554">
        <f t="shared" si="261"/>
        <v>0</v>
      </c>
      <c r="S325" s="554">
        <f t="shared" si="261"/>
        <v>0</v>
      </c>
      <c r="T325" s="554">
        <f t="shared" si="261"/>
        <v>0</v>
      </c>
      <c r="U325" s="554">
        <f t="shared" si="261"/>
        <v>0</v>
      </c>
      <c r="V325" s="554">
        <f t="shared" si="261"/>
        <v>0</v>
      </c>
      <c r="W325" s="554">
        <f t="shared" si="261"/>
        <v>0</v>
      </c>
      <c r="X325" s="554">
        <f t="shared" si="261"/>
        <v>0</v>
      </c>
      <c r="Y325" s="554">
        <f t="shared" si="261"/>
        <v>0</v>
      </c>
      <c r="Z325" s="554">
        <f t="shared" si="261"/>
        <v>0</v>
      </c>
      <c r="AA325" s="554">
        <f t="shared" si="261"/>
        <v>0</v>
      </c>
      <c r="AB325" s="554">
        <f t="shared" si="261"/>
        <v>0</v>
      </c>
      <c r="AC325" s="554">
        <f t="shared" si="261"/>
        <v>0</v>
      </c>
      <c r="AD325" s="554">
        <f t="shared" si="261"/>
        <v>0</v>
      </c>
      <c r="AE325" s="554">
        <f t="shared" si="261"/>
        <v>0</v>
      </c>
      <c r="AF325" s="554">
        <f t="shared" si="261"/>
        <v>0</v>
      </c>
      <c r="AG325" s="554">
        <f t="shared" si="261"/>
        <v>0</v>
      </c>
    </row>
    <row r="326" spans="1:33" s="4" customFormat="1" ht="15" hidden="1" outlineLevel="1">
      <c r="F326" s="134"/>
      <c r="G326" s="140"/>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row>
    <row r="327" spans="1:33" s="4" customFormat="1" ht="15" hidden="1" outlineLevel="1">
      <c r="F327" s="134" t="s">
        <v>321</v>
      </c>
      <c r="G327" s="140" t="s">
        <v>120</v>
      </c>
      <c r="H327" s="584">
        <f ca="1">SUM(INDEX(I327:AG327,MATCH(1,$I$9:$AG$9,0)):OFFSET(INDEX(I327:AG327,MATCH(1,$I$9:$AG$9,0)),,$H$6-1))</f>
        <v>0</v>
      </c>
      <c r="I327" s="139">
        <f t="shared" ref="I327:AG327" si="262">I303*I282</f>
        <v>0</v>
      </c>
      <c r="J327" s="139">
        <f t="shared" si="262"/>
        <v>0</v>
      </c>
      <c r="K327" s="139">
        <f t="shared" si="262"/>
        <v>0</v>
      </c>
      <c r="L327" s="139">
        <f t="shared" si="262"/>
        <v>0</v>
      </c>
      <c r="M327" s="139">
        <f t="shared" si="262"/>
        <v>0</v>
      </c>
      <c r="N327" s="139">
        <f t="shared" si="262"/>
        <v>0</v>
      </c>
      <c r="O327" s="139">
        <f t="shared" si="262"/>
        <v>0</v>
      </c>
      <c r="P327" s="139">
        <f t="shared" si="262"/>
        <v>0</v>
      </c>
      <c r="Q327" s="139">
        <f t="shared" si="262"/>
        <v>0</v>
      </c>
      <c r="R327" s="139">
        <f t="shared" si="262"/>
        <v>0</v>
      </c>
      <c r="S327" s="139">
        <f t="shared" si="262"/>
        <v>0</v>
      </c>
      <c r="T327" s="139">
        <f t="shared" si="262"/>
        <v>0</v>
      </c>
      <c r="U327" s="139">
        <f t="shared" si="262"/>
        <v>0</v>
      </c>
      <c r="V327" s="139">
        <f t="shared" si="262"/>
        <v>0</v>
      </c>
      <c r="W327" s="139">
        <f t="shared" si="262"/>
        <v>0</v>
      </c>
      <c r="X327" s="139">
        <f t="shared" si="262"/>
        <v>0</v>
      </c>
      <c r="Y327" s="139">
        <f t="shared" si="262"/>
        <v>0</v>
      </c>
      <c r="Z327" s="139">
        <f t="shared" si="262"/>
        <v>0</v>
      </c>
      <c r="AA327" s="139">
        <f t="shared" si="262"/>
        <v>0</v>
      </c>
      <c r="AB327" s="139">
        <f t="shared" si="262"/>
        <v>0</v>
      </c>
      <c r="AC327" s="139">
        <f t="shared" si="262"/>
        <v>0</v>
      </c>
      <c r="AD327" s="139">
        <f t="shared" si="262"/>
        <v>0</v>
      </c>
      <c r="AE327" s="139">
        <f t="shared" si="262"/>
        <v>0</v>
      </c>
      <c r="AF327" s="139">
        <f t="shared" si="262"/>
        <v>0</v>
      </c>
      <c r="AG327" s="139">
        <f t="shared" si="262"/>
        <v>0</v>
      </c>
    </row>
    <row r="328" spans="1:33" s="4" customFormat="1" ht="15" hidden="1" outlineLevel="1">
      <c r="F328" s="134" t="s">
        <v>322</v>
      </c>
      <c r="G328" s="140" t="s">
        <v>120</v>
      </c>
      <c r="H328" s="584">
        <f ca="1">SUM(INDEX(I328:AG328,MATCH(1,$I$9:$AG$9,0)):OFFSET(INDEX(I328:AG328,MATCH(1,$I$9:$AG$9,0)),,$H$6-1))</f>
        <v>1314.0000000000005</v>
      </c>
      <c r="I328" s="139">
        <f t="shared" ref="I328:AG328" si="263">(I304*365*I9)/1000</f>
        <v>65.7</v>
      </c>
      <c r="J328" s="139">
        <f t="shared" si="263"/>
        <v>65.7</v>
      </c>
      <c r="K328" s="139">
        <f t="shared" si="263"/>
        <v>65.7</v>
      </c>
      <c r="L328" s="139">
        <f t="shared" si="263"/>
        <v>65.7</v>
      </c>
      <c r="M328" s="139">
        <f t="shared" si="263"/>
        <v>65.7</v>
      </c>
      <c r="N328" s="139">
        <f t="shared" si="263"/>
        <v>65.7</v>
      </c>
      <c r="O328" s="139">
        <f t="shared" si="263"/>
        <v>65.7</v>
      </c>
      <c r="P328" s="139">
        <f t="shared" si="263"/>
        <v>65.7</v>
      </c>
      <c r="Q328" s="139">
        <f t="shared" si="263"/>
        <v>65.7</v>
      </c>
      <c r="R328" s="139">
        <f t="shared" si="263"/>
        <v>65.7</v>
      </c>
      <c r="S328" s="139">
        <f t="shared" si="263"/>
        <v>65.7</v>
      </c>
      <c r="T328" s="139">
        <f t="shared" si="263"/>
        <v>65.7</v>
      </c>
      <c r="U328" s="139">
        <f t="shared" si="263"/>
        <v>65.7</v>
      </c>
      <c r="V328" s="139">
        <f t="shared" si="263"/>
        <v>65.7</v>
      </c>
      <c r="W328" s="139">
        <f t="shared" si="263"/>
        <v>65.7</v>
      </c>
      <c r="X328" s="139">
        <f t="shared" si="263"/>
        <v>65.7</v>
      </c>
      <c r="Y328" s="139">
        <f t="shared" si="263"/>
        <v>65.7</v>
      </c>
      <c r="Z328" s="139">
        <f t="shared" si="263"/>
        <v>65.7</v>
      </c>
      <c r="AA328" s="139">
        <f t="shared" si="263"/>
        <v>65.7</v>
      </c>
      <c r="AB328" s="139">
        <f t="shared" si="263"/>
        <v>65.7</v>
      </c>
      <c r="AC328" s="139">
        <f t="shared" si="263"/>
        <v>65.7</v>
      </c>
      <c r="AD328" s="139">
        <f t="shared" si="263"/>
        <v>0</v>
      </c>
      <c r="AE328" s="139">
        <f t="shared" si="263"/>
        <v>0</v>
      </c>
      <c r="AF328" s="139">
        <f t="shared" si="263"/>
        <v>0</v>
      </c>
      <c r="AG328" s="139">
        <f t="shared" si="263"/>
        <v>0</v>
      </c>
    </row>
    <row r="329" spans="1:33" s="4" customFormat="1" ht="15" hidden="1" outlineLevel="1">
      <c r="F329" s="143" t="s">
        <v>323</v>
      </c>
      <c r="G329" s="140" t="s">
        <v>120</v>
      </c>
      <c r="H329" s="584">
        <f ca="1">SUM(INDEX(I329:AG329,MATCH(1,$I$9:$AG$9,0)):OFFSET(INDEX(I329:AG329,MATCH(1,$I$9:$AG$9,0)),,$H$6-1))</f>
        <v>1314.0000000000005</v>
      </c>
      <c r="I329" s="553">
        <f>SUM(I327:I328)+I325</f>
        <v>65.7</v>
      </c>
      <c r="J329" s="553">
        <f t="shared" ref="J329:AG329" si="264">SUM(J327:J328)+J325</f>
        <v>65.7</v>
      </c>
      <c r="K329" s="553">
        <f>SUM(K327:K328)+K325</f>
        <v>65.7</v>
      </c>
      <c r="L329" s="553">
        <f t="shared" si="264"/>
        <v>65.7</v>
      </c>
      <c r="M329" s="553">
        <f t="shared" si="264"/>
        <v>65.7</v>
      </c>
      <c r="N329" s="553">
        <f t="shared" si="264"/>
        <v>65.7</v>
      </c>
      <c r="O329" s="553">
        <f t="shared" si="264"/>
        <v>65.7</v>
      </c>
      <c r="P329" s="553">
        <f t="shared" si="264"/>
        <v>65.7</v>
      </c>
      <c r="Q329" s="553">
        <f t="shared" si="264"/>
        <v>65.7</v>
      </c>
      <c r="R329" s="553">
        <f t="shared" si="264"/>
        <v>65.7</v>
      </c>
      <c r="S329" s="553">
        <f t="shared" si="264"/>
        <v>65.7</v>
      </c>
      <c r="T329" s="553">
        <f t="shared" si="264"/>
        <v>65.7</v>
      </c>
      <c r="U329" s="553">
        <f t="shared" si="264"/>
        <v>65.7</v>
      </c>
      <c r="V329" s="553">
        <f t="shared" si="264"/>
        <v>65.7</v>
      </c>
      <c r="W329" s="553">
        <f t="shared" si="264"/>
        <v>65.7</v>
      </c>
      <c r="X329" s="553">
        <f t="shared" si="264"/>
        <v>65.7</v>
      </c>
      <c r="Y329" s="553">
        <f t="shared" si="264"/>
        <v>65.7</v>
      </c>
      <c r="Z329" s="553">
        <f t="shared" si="264"/>
        <v>65.7</v>
      </c>
      <c r="AA329" s="553">
        <f t="shared" si="264"/>
        <v>65.7</v>
      </c>
      <c r="AB329" s="553">
        <f t="shared" si="264"/>
        <v>65.7</v>
      </c>
      <c r="AC329" s="553">
        <f t="shared" si="264"/>
        <v>65.7</v>
      </c>
      <c r="AD329" s="553">
        <f t="shared" si="264"/>
        <v>0</v>
      </c>
      <c r="AE329" s="553">
        <f t="shared" si="264"/>
        <v>0</v>
      </c>
      <c r="AF329" s="553">
        <f t="shared" si="264"/>
        <v>0</v>
      </c>
      <c r="AG329" s="553">
        <f t="shared" si="264"/>
        <v>0</v>
      </c>
    </row>
    <row r="330" spans="1:33" s="4" customFormat="1" ht="15" hidden="1" outlineLevel="1">
      <c r="F330" s="143" t="s">
        <v>324</v>
      </c>
      <c r="G330" s="140" t="s">
        <v>120</v>
      </c>
      <c r="H330" s="584">
        <f ca="1">SUM(INDEX(I330:AG330,MATCH(1,$I$9:$AG$9,0)):OFFSET(INDEX(I330:AG330,MATCH(1,$I$9:$AG$9,0)),,$H$6-1))</f>
        <v>2631.6964937008306</v>
      </c>
      <c r="I330" s="139">
        <f>I329*I307</f>
        <v>65.7</v>
      </c>
      <c r="J330" s="139">
        <f t="shared" ref="J330:AG330" si="265">J329*J307</f>
        <v>73.647383307115916</v>
      </c>
      <c r="K330" s="139">
        <f>K329*K307</f>
        <v>80.5957211196543</v>
      </c>
      <c r="L330" s="139">
        <f t="shared" si="265"/>
        <v>87.574085464068801</v>
      </c>
      <c r="M330" s="139">
        <f t="shared" si="265"/>
        <v>92.814243213027083</v>
      </c>
      <c r="N330" s="139">
        <f t="shared" si="265"/>
        <v>98.094675608592866</v>
      </c>
      <c r="O330" s="139">
        <f t="shared" si="265"/>
        <v>103.5861793207971</v>
      </c>
      <c r="P330" s="139">
        <f t="shared" si="265"/>
        <v>109.38888468290794</v>
      </c>
      <c r="Q330" s="139">
        <f t="shared" si="265"/>
        <v>115.50727494638764</v>
      </c>
      <c r="R330" s="139">
        <f t="shared" si="265"/>
        <v>122.09984795976051</v>
      </c>
      <c r="S330" s="139">
        <f t="shared" si="265"/>
        <v>129.13118031065025</v>
      </c>
      <c r="T330" s="139">
        <f t="shared" si="265"/>
        <v>136.56725044202383</v>
      </c>
      <c r="U330" s="139">
        <f t="shared" si="265"/>
        <v>144.43141815411323</v>
      </c>
      <c r="V330" s="139">
        <f t="shared" si="265"/>
        <v>152.74713054062718</v>
      </c>
      <c r="W330" s="139">
        <f t="shared" si="265"/>
        <v>161.5392464613173</v>
      </c>
      <c r="X330" s="139">
        <f t="shared" si="265"/>
        <v>170.83511056699643</v>
      </c>
      <c r="Y330" s="139">
        <f t="shared" si="265"/>
        <v>180.66399057960587</v>
      </c>
      <c r="Z330" s="139">
        <f t="shared" si="265"/>
        <v>191.05681790762796</v>
      </c>
      <c r="AA330" s="139">
        <f t="shared" si="265"/>
        <v>202.04707242968283</v>
      </c>
      <c r="AB330" s="139">
        <f t="shared" si="265"/>
        <v>213.66898068587327</v>
      </c>
      <c r="AC330" s="139">
        <f t="shared" si="265"/>
        <v>224.35242972016692</v>
      </c>
      <c r="AD330" s="139">
        <f t="shared" si="265"/>
        <v>0</v>
      </c>
      <c r="AE330" s="139">
        <f t="shared" si="265"/>
        <v>0</v>
      </c>
      <c r="AF330" s="139">
        <f t="shared" si="265"/>
        <v>0</v>
      </c>
      <c r="AG330" s="139">
        <f t="shared" si="265"/>
        <v>0</v>
      </c>
    </row>
    <row r="331" spans="1:33" s="4" customFormat="1" ht="15" hidden="1" outlineLevel="1">
      <c r="F331" s="134"/>
      <c r="G331" s="134"/>
    </row>
    <row r="332" spans="1:33" s="4" customFormat="1" ht="15" hidden="1" outlineLevel="1">
      <c r="F332" s="143" t="s">
        <v>323</v>
      </c>
      <c r="G332" s="140" t="s">
        <v>285</v>
      </c>
      <c r="H332" s="591">
        <f ca="1">SUM(INDEX(I332:AG332,MATCH(1,$I$9:$AG$9,0)):OFFSET(INDEX(I332:AG332,MATCH(1,$I$9:$AG$9,0)),,$H$6-1))</f>
        <v>0</v>
      </c>
      <c r="I332" s="512">
        <f>IF(I$282=0,0,I329/I$282)*1000</f>
        <v>0</v>
      </c>
      <c r="J332" s="512">
        <f t="shared" ref="J332" si="266">IF(J$282=0,0,J329/J$282)*1000</f>
        <v>0</v>
      </c>
      <c r="K332" s="512">
        <f t="shared" ref="K332:AG332" si="267">IF(K$282=0,0,K329/K$282)*1000</f>
        <v>0</v>
      </c>
      <c r="L332" s="512">
        <f t="shared" si="267"/>
        <v>0</v>
      </c>
      <c r="M332" s="512">
        <f t="shared" si="267"/>
        <v>0</v>
      </c>
      <c r="N332" s="512">
        <f t="shared" si="267"/>
        <v>0</v>
      </c>
      <c r="O332" s="512">
        <f t="shared" si="267"/>
        <v>0</v>
      </c>
      <c r="P332" s="512">
        <f t="shared" si="267"/>
        <v>0</v>
      </c>
      <c r="Q332" s="512">
        <f t="shared" si="267"/>
        <v>0</v>
      </c>
      <c r="R332" s="512">
        <f t="shared" si="267"/>
        <v>0</v>
      </c>
      <c r="S332" s="512">
        <f t="shared" si="267"/>
        <v>0</v>
      </c>
      <c r="T332" s="512">
        <f t="shared" si="267"/>
        <v>0</v>
      </c>
      <c r="U332" s="512">
        <f t="shared" si="267"/>
        <v>0</v>
      </c>
      <c r="V332" s="512">
        <f t="shared" si="267"/>
        <v>0</v>
      </c>
      <c r="W332" s="512">
        <f t="shared" si="267"/>
        <v>0</v>
      </c>
      <c r="X332" s="512">
        <f t="shared" si="267"/>
        <v>0</v>
      </c>
      <c r="Y332" s="512">
        <f t="shared" si="267"/>
        <v>0</v>
      </c>
      <c r="Z332" s="512">
        <f t="shared" si="267"/>
        <v>0</v>
      </c>
      <c r="AA332" s="512">
        <f t="shared" si="267"/>
        <v>0</v>
      </c>
      <c r="AB332" s="512">
        <f t="shared" si="267"/>
        <v>0</v>
      </c>
      <c r="AC332" s="512">
        <f t="shared" si="267"/>
        <v>0</v>
      </c>
      <c r="AD332" s="512">
        <f t="shared" si="267"/>
        <v>0</v>
      </c>
      <c r="AE332" s="512">
        <f t="shared" si="267"/>
        <v>0</v>
      </c>
      <c r="AF332" s="512">
        <f t="shared" si="267"/>
        <v>0</v>
      </c>
      <c r="AG332" s="512">
        <f t="shared" si="267"/>
        <v>0</v>
      </c>
    </row>
    <row r="333" spans="1:33" s="4" customFormat="1" ht="15" hidden="1" outlineLevel="1">
      <c r="F333" s="143" t="s">
        <v>324</v>
      </c>
      <c r="G333" s="140" t="s">
        <v>285</v>
      </c>
      <c r="H333" s="591">
        <f ca="1">SUM(INDEX(I333:AG333,MATCH(1,$I$9:$AG$9,0)):OFFSET(INDEX(I333:AG333,MATCH(1,$I$9:$AG$9,0)),,$H$6-1))</f>
        <v>0</v>
      </c>
      <c r="I333" s="512">
        <f>IF(I$282=0,0,I330/I$282)*1000</f>
        <v>0</v>
      </c>
      <c r="J333" s="512">
        <f t="shared" ref="J333" si="268">IF(J$282=0,0,J330/J$282)*1000</f>
        <v>0</v>
      </c>
      <c r="K333" s="512">
        <f t="shared" ref="K333:AG333" si="269">IF(K$282=0,0,K330/K$282)*1000</f>
        <v>0</v>
      </c>
      <c r="L333" s="512">
        <f t="shared" si="269"/>
        <v>0</v>
      </c>
      <c r="M333" s="512">
        <f t="shared" si="269"/>
        <v>0</v>
      </c>
      <c r="N333" s="512">
        <f t="shared" si="269"/>
        <v>0</v>
      </c>
      <c r="O333" s="512">
        <f t="shared" si="269"/>
        <v>0</v>
      </c>
      <c r="P333" s="512">
        <f t="shared" si="269"/>
        <v>0</v>
      </c>
      <c r="Q333" s="512">
        <f t="shared" si="269"/>
        <v>0</v>
      </c>
      <c r="R333" s="512">
        <f t="shared" si="269"/>
        <v>0</v>
      </c>
      <c r="S333" s="512">
        <f t="shared" si="269"/>
        <v>0</v>
      </c>
      <c r="T333" s="512">
        <f t="shared" si="269"/>
        <v>0</v>
      </c>
      <c r="U333" s="512">
        <f t="shared" si="269"/>
        <v>0</v>
      </c>
      <c r="V333" s="512">
        <f t="shared" si="269"/>
        <v>0</v>
      </c>
      <c r="W333" s="512">
        <f t="shared" si="269"/>
        <v>0</v>
      </c>
      <c r="X333" s="512">
        <f t="shared" si="269"/>
        <v>0</v>
      </c>
      <c r="Y333" s="512">
        <f t="shared" si="269"/>
        <v>0</v>
      </c>
      <c r="Z333" s="512">
        <f t="shared" si="269"/>
        <v>0</v>
      </c>
      <c r="AA333" s="512">
        <f t="shared" si="269"/>
        <v>0</v>
      </c>
      <c r="AB333" s="512">
        <f t="shared" si="269"/>
        <v>0</v>
      </c>
      <c r="AC333" s="512">
        <f t="shared" si="269"/>
        <v>0</v>
      </c>
      <c r="AD333" s="512">
        <f t="shared" si="269"/>
        <v>0</v>
      </c>
      <c r="AE333" s="512">
        <f t="shared" si="269"/>
        <v>0</v>
      </c>
      <c r="AF333" s="512">
        <f t="shared" si="269"/>
        <v>0</v>
      </c>
      <c r="AG333" s="512">
        <f t="shared" si="269"/>
        <v>0</v>
      </c>
    </row>
    <row r="334" spans="1:33" s="4" customFormat="1" ht="15" collapsed="1">
      <c r="F334" s="134"/>
      <c r="G334" s="134"/>
    </row>
    <row r="335" spans="1:33" ht="15">
      <c r="A335" s="165" t="s">
        <v>325</v>
      </c>
      <c r="B335" s="165"/>
      <c r="C335" s="165"/>
      <c r="D335" s="165"/>
      <c r="E335" s="165"/>
      <c r="F335" s="168"/>
      <c r="G335" s="168"/>
      <c r="H335" s="165"/>
      <c r="I335" s="168">
        <f t="shared" ref="I335:AG335" si="270">I$211</f>
        <v>2026</v>
      </c>
      <c r="J335" s="168">
        <f t="shared" si="270"/>
        <v>2027</v>
      </c>
      <c r="K335" s="168">
        <f t="shared" si="270"/>
        <v>2028</v>
      </c>
      <c r="L335" s="168">
        <f t="shared" si="270"/>
        <v>2029</v>
      </c>
      <c r="M335" s="168">
        <f t="shared" si="270"/>
        <v>2030</v>
      </c>
      <c r="N335" s="168">
        <f t="shared" si="270"/>
        <v>2031</v>
      </c>
      <c r="O335" s="168">
        <f t="shared" si="270"/>
        <v>2032</v>
      </c>
      <c r="P335" s="168">
        <f t="shared" si="270"/>
        <v>2033</v>
      </c>
      <c r="Q335" s="168">
        <f t="shared" si="270"/>
        <v>2034</v>
      </c>
      <c r="R335" s="168">
        <f t="shared" si="270"/>
        <v>2035</v>
      </c>
      <c r="S335" s="168">
        <f t="shared" si="270"/>
        <v>2036</v>
      </c>
      <c r="T335" s="168">
        <f t="shared" si="270"/>
        <v>2037</v>
      </c>
      <c r="U335" s="168">
        <f t="shared" si="270"/>
        <v>2038</v>
      </c>
      <c r="V335" s="168">
        <f t="shared" si="270"/>
        <v>2039</v>
      </c>
      <c r="W335" s="168">
        <f t="shared" si="270"/>
        <v>2040</v>
      </c>
      <c r="X335" s="168">
        <f t="shared" si="270"/>
        <v>2041</v>
      </c>
      <c r="Y335" s="168">
        <f t="shared" si="270"/>
        <v>2042</v>
      </c>
      <c r="Z335" s="168">
        <f t="shared" si="270"/>
        <v>2043</v>
      </c>
      <c r="AA335" s="168">
        <f t="shared" si="270"/>
        <v>2044</v>
      </c>
      <c r="AB335" s="168">
        <f t="shared" si="270"/>
        <v>2045</v>
      </c>
      <c r="AC335" s="168">
        <f t="shared" si="270"/>
        <v>2046</v>
      </c>
      <c r="AD335" s="168">
        <f t="shared" si="270"/>
        <v>2047</v>
      </c>
      <c r="AE335" s="168">
        <f t="shared" si="270"/>
        <v>2048</v>
      </c>
      <c r="AF335" s="168">
        <f t="shared" si="270"/>
        <v>2049</v>
      </c>
      <c r="AG335" s="168">
        <f t="shared" si="270"/>
        <v>2050</v>
      </c>
    </row>
    <row r="336" spans="1:33" s="4" customFormat="1" ht="15">
      <c r="F336" s="134"/>
      <c r="G336" s="134"/>
    </row>
    <row r="337" spans="1:34" s="4" customFormat="1" ht="15" hidden="1" outlineLevel="1">
      <c r="F337" s="134" t="s">
        <v>326</v>
      </c>
      <c r="G337" s="140" t="s">
        <v>82</v>
      </c>
      <c r="I337" s="109"/>
      <c r="J337" s="110">
        <f t="shared" ref="J337:AG337" si="271">IF(I42=0,0,(J42-I42)/I42)</f>
        <v>0</v>
      </c>
      <c r="K337" s="110">
        <f t="shared" si="271"/>
        <v>0</v>
      </c>
      <c r="L337" s="110">
        <f t="shared" si="271"/>
        <v>0</v>
      </c>
      <c r="M337" s="110">
        <f t="shared" si="271"/>
        <v>0</v>
      </c>
      <c r="N337" s="110">
        <f t="shared" si="271"/>
        <v>0</v>
      </c>
      <c r="O337" s="110">
        <f t="shared" si="271"/>
        <v>0</v>
      </c>
      <c r="P337" s="110">
        <f t="shared" si="271"/>
        <v>0</v>
      </c>
      <c r="Q337" s="110">
        <f t="shared" si="271"/>
        <v>0</v>
      </c>
      <c r="R337" s="110">
        <f t="shared" si="271"/>
        <v>0</v>
      </c>
      <c r="S337" s="110">
        <f t="shared" si="271"/>
        <v>0</v>
      </c>
      <c r="T337" s="110">
        <f t="shared" si="271"/>
        <v>0</v>
      </c>
      <c r="U337" s="110">
        <f t="shared" si="271"/>
        <v>0</v>
      </c>
      <c r="V337" s="110">
        <f t="shared" si="271"/>
        <v>0</v>
      </c>
      <c r="W337" s="110">
        <f t="shared" si="271"/>
        <v>0</v>
      </c>
      <c r="X337" s="110">
        <f t="shared" si="271"/>
        <v>0</v>
      </c>
      <c r="Y337" s="110">
        <f t="shared" si="271"/>
        <v>0</v>
      </c>
      <c r="Z337" s="110">
        <f t="shared" si="271"/>
        <v>0</v>
      </c>
      <c r="AA337" s="110">
        <f t="shared" si="271"/>
        <v>0</v>
      </c>
      <c r="AB337" s="110">
        <f t="shared" si="271"/>
        <v>0</v>
      </c>
      <c r="AC337" s="110">
        <f t="shared" si="271"/>
        <v>0</v>
      </c>
      <c r="AD337" s="110">
        <f t="shared" si="271"/>
        <v>0</v>
      </c>
      <c r="AE337" s="110">
        <f t="shared" si="271"/>
        <v>0</v>
      </c>
      <c r="AF337" s="110">
        <f t="shared" si="271"/>
        <v>0</v>
      </c>
      <c r="AG337" s="110">
        <f t="shared" si="271"/>
        <v>0</v>
      </c>
    </row>
    <row r="338" spans="1:34" s="4" customFormat="1" ht="15" hidden="1" outlineLevel="1">
      <c r="F338" s="134" t="s">
        <v>327</v>
      </c>
      <c r="G338" s="140" t="s">
        <v>82</v>
      </c>
      <c r="I338" s="109"/>
      <c r="J338" s="110">
        <f t="shared" ref="J338:AG338" si="272">IF(I58=0,0,(J58-I58)/I58)</f>
        <v>0</v>
      </c>
      <c r="K338" s="110">
        <f t="shared" si="272"/>
        <v>0</v>
      </c>
      <c r="L338" s="110">
        <f t="shared" si="272"/>
        <v>0</v>
      </c>
      <c r="M338" s="110">
        <f t="shared" si="272"/>
        <v>0</v>
      </c>
      <c r="N338" s="110">
        <f t="shared" si="272"/>
        <v>0</v>
      </c>
      <c r="O338" s="110">
        <f t="shared" si="272"/>
        <v>0</v>
      </c>
      <c r="P338" s="110">
        <f t="shared" si="272"/>
        <v>0</v>
      </c>
      <c r="Q338" s="110">
        <f t="shared" si="272"/>
        <v>0</v>
      </c>
      <c r="R338" s="110">
        <f t="shared" si="272"/>
        <v>0</v>
      </c>
      <c r="S338" s="110">
        <f t="shared" si="272"/>
        <v>0</v>
      </c>
      <c r="T338" s="110">
        <f t="shared" si="272"/>
        <v>0</v>
      </c>
      <c r="U338" s="110">
        <f t="shared" si="272"/>
        <v>0</v>
      </c>
      <c r="V338" s="110">
        <f t="shared" si="272"/>
        <v>0</v>
      </c>
      <c r="W338" s="110">
        <f t="shared" si="272"/>
        <v>0</v>
      </c>
      <c r="X338" s="110">
        <f t="shared" si="272"/>
        <v>0</v>
      </c>
      <c r="Y338" s="110">
        <f t="shared" si="272"/>
        <v>0</v>
      </c>
      <c r="Z338" s="110">
        <f t="shared" si="272"/>
        <v>0</v>
      </c>
      <c r="AA338" s="110">
        <f t="shared" si="272"/>
        <v>0</v>
      </c>
      <c r="AB338" s="110">
        <f t="shared" si="272"/>
        <v>0</v>
      </c>
      <c r="AC338" s="110">
        <f t="shared" si="272"/>
        <v>0</v>
      </c>
      <c r="AD338" s="110">
        <f t="shared" si="272"/>
        <v>0</v>
      </c>
      <c r="AE338" s="110">
        <f t="shared" si="272"/>
        <v>0</v>
      </c>
      <c r="AF338" s="110">
        <f t="shared" si="272"/>
        <v>0</v>
      </c>
      <c r="AG338" s="110">
        <f t="shared" si="272"/>
        <v>0</v>
      </c>
    </row>
    <row r="339" spans="1:34" s="4" customFormat="1" ht="15" hidden="1" outlineLevel="1">
      <c r="F339" s="134" t="s">
        <v>328</v>
      </c>
      <c r="G339" s="140" t="s">
        <v>82</v>
      </c>
      <c r="I339" s="109"/>
      <c r="J339" s="110">
        <f t="shared" ref="J339:AG339" si="273">IF(I73=0,0,(J73-I73)/I73)</f>
        <v>0</v>
      </c>
      <c r="K339" s="110">
        <f t="shared" si="273"/>
        <v>0</v>
      </c>
      <c r="L339" s="110">
        <f t="shared" si="273"/>
        <v>0</v>
      </c>
      <c r="M339" s="110">
        <f t="shared" si="273"/>
        <v>0</v>
      </c>
      <c r="N339" s="110">
        <f t="shared" si="273"/>
        <v>0</v>
      </c>
      <c r="O339" s="110">
        <f t="shared" si="273"/>
        <v>0</v>
      </c>
      <c r="P339" s="110">
        <f t="shared" si="273"/>
        <v>0</v>
      </c>
      <c r="Q339" s="110">
        <f t="shared" si="273"/>
        <v>0</v>
      </c>
      <c r="R339" s="110">
        <f t="shared" si="273"/>
        <v>0</v>
      </c>
      <c r="S339" s="110">
        <f t="shared" si="273"/>
        <v>0</v>
      </c>
      <c r="T339" s="110">
        <f t="shared" si="273"/>
        <v>0</v>
      </c>
      <c r="U339" s="110">
        <f t="shared" si="273"/>
        <v>0</v>
      </c>
      <c r="V339" s="110">
        <f t="shared" si="273"/>
        <v>0</v>
      </c>
      <c r="W339" s="110">
        <f t="shared" si="273"/>
        <v>0</v>
      </c>
      <c r="X339" s="110">
        <f t="shared" si="273"/>
        <v>0</v>
      </c>
      <c r="Y339" s="110">
        <f t="shared" si="273"/>
        <v>0</v>
      </c>
      <c r="Z339" s="110">
        <f t="shared" si="273"/>
        <v>0</v>
      </c>
      <c r="AA339" s="110">
        <f t="shared" si="273"/>
        <v>0</v>
      </c>
      <c r="AB339" s="110">
        <f t="shared" si="273"/>
        <v>0</v>
      </c>
      <c r="AC339" s="110">
        <f t="shared" si="273"/>
        <v>0</v>
      </c>
      <c r="AD339" s="110">
        <f t="shared" si="273"/>
        <v>0</v>
      </c>
      <c r="AE339" s="110">
        <f t="shared" si="273"/>
        <v>0</v>
      </c>
      <c r="AF339" s="110">
        <f t="shared" si="273"/>
        <v>0</v>
      </c>
      <c r="AG339" s="110">
        <f t="shared" si="273"/>
        <v>0</v>
      </c>
    </row>
    <row r="340" spans="1:34" s="4" customFormat="1" ht="15" hidden="1" outlineLevel="1">
      <c r="F340" s="134"/>
      <c r="G340" s="140"/>
    </row>
    <row r="341" spans="1:34" s="4" customFormat="1" ht="15" hidden="1" outlineLevel="1">
      <c r="F341" s="134" t="s">
        <v>329</v>
      </c>
      <c r="G341" s="140" t="s">
        <v>120</v>
      </c>
      <c r="H341" s="19">
        <v>-9.9999999999999994E-12</v>
      </c>
      <c r="I341" s="232">
        <f t="shared" ref="I341:AG341" si="274">IF(OR(I7=1,I9=1),-SUM(I116:I117)-SUM(I147:I150),0)</f>
        <v>0</v>
      </c>
      <c r="J341" s="232">
        <f t="shared" si="274"/>
        <v>0</v>
      </c>
      <c r="K341" s="232">
        <f t="shared" si="274"/>
        <v>0</v>
      </c>
      <c r="L341" s="232">
        <f t="shared" si="274"/>
        <v>0</v>
      </c>
      <c r="M341" s="232">
        <f t="shared" si="274"/>
        <v>0</v>
      </c>
      <c r="N341" s="232">
        <f t="shared" si="274"/>
        <v>0</v>
      </c>
      <c r="O341" s="232">
        <f t="shared" si="274"/>
        <v>0</v>
      </c>
      <c r="P341" s="232">
        <f t="shared" si="274"/>
        <v>0</v>
      </c>
      <c r="Q341" s="232">
        <f t="shared" si="274"/>
        <v>0</v>
      </c>
      <c r="R341" s="232">
        <f t="shared" si="274"/>
        <v>0</v>
      </c>
      <c r="S341" s="232">
        <f t="shared" si="274"/>
        <v>0</v>
      </c>
      <c r="T341" s="232">
        <f t="shared" si="274"/>
        <v>0</v>
      </c>
      <c r="U341" s="232">
        <f t="shared" si="274"/>
        <v>0</v>
      </c>
      <c r="V341" s="232">
        <f t="shared" si="274"/>
        <v>0</v>
      </c>
      <c r="W341" s="232">
        <f t="shared" si="274"/>
        <v>0</v>
      </c>
      <c r="X341" s="232">
        <f t="shared" si="274"/>
        <v>0</v>
      </c>
      <c r="Y341" s="232">
        <f t="shared" si="274"/>
        <v>0</v>
      </c>
      <c r="Z341" s="232">
        <f t="shared" si="274"/>
        <v>0</v>
      </c>
      <c r="AA341" s="232">
        <f t="shared" si="274"/>
        <v>0</v>
      </c>
      <c r="AB341" s="232">
        <f t="shared" si="274"/>
        <v>0</v>
      </c>
      <c r="AC341" s="232">
        <f t="shared" si="274"/>
        <v>0</v>
      </c>
      <c r="AD341" s="232">
        <f t="shared" si="274"/>
        <v>0</v>
      </c>
      <c r="AE341" s="232">
        <f t="shared" si="274"/>
        <v>0</v>
      </c>
      <c r="AF341" s="232">
        <f t="shared" si="274"/>
        <v>0</v>
      </c>
      <c r="AG341" s="232">
        <f t="shared" si="274"/>
        <v>0</v>
      </c>
    </row>
    <row r="342" spans="1:34" s="4" customFormat="1" ht="15" hidden="1" outlineLevel="1">
      <c r="F342" s="134" t="s">
        <v>330</v>
      </c>
      <c r="G342" s="140" t="s">
        <v>82</v>
      </c>
      <c r="H342" s="32">
        <f>IFERROR(XIRR(H341:AG341,H$4:AG$4),0)</f>
        <v>0</v>
      </c>
      <c r="I342" s="233"/>
      <c r="J342" s="233"/>
      <c r="K342" s="233"/>
      <c r="L342" s="233"/>
      <c r="M342" s="233"/>
      <c r="N342" s="233"/>
      <c r="O342" s="233"/>
      <c r="P342" s="233"/>
      <c r="Q342" s="233"/>
      <c r="R342" s="233"/>
      <c r="S342" s="233"/>
      <c r="T342" s="233"/>
      <c r="U342" s="233"/>
      <c r="V342" s="233"/>
      <c r="W342" s="233"/>
      <c r="X342" s="233"/>
      <c r="Y342" s="233"/>
      <c r="Z342" s="233"/>
      <c r="AA342" s="233"/>
      <c r="AB342" s="233"/>
      <c r="AC342" s="233"/>
      <c r="AD342" s="233"/>
      <c r="AE342" s="233"/>
      <c r="AF342" s="233"/>
      <c r="AG342" s="233"/>
    </row>
    <row r="343" spans="1:34" s="4" customFormat="1" ht="15" hidden="1" outlineLevel="1">
      <c r="F343" s="134" t="s">
        <v>331</v>
      </c>
      <c r="G343" s="140" t="s">
        <v>120</v>
      </c>
      <c r="H343" s="19">
        <v>-9.9999999999999994E-12</v>
      </c>
      <c r="I343" s="232">
        <f t="shared" ref="I343:AG343" si="275">IF(OR(I7=1,I9=1),I341-SUM(I104:I109),0)</f>
        <v>0</v>
      </c>
      <c r="J343" s="232">
        <f t="shared" si="275"/>
        <v>0</v>
      </c>
      <c r="K343" s="232">
        <f t="shared" si="275"/>
        <v>0</v>
      </c>
      <c r="L343" s="232">
        <f t="shared" si="275"/>
        <v>0</v>
      </c>
      <c r="M343" s="232">
        <f t="shared" si="275"/>
        <v>0</v>
      </c>
      <c r="N343" s="232">
        <f t="shared" si="275"/>
        <v>0</v>
      </c>
      <c r="O343" s="232">
        <f t="shared" si="275"/>
        <v>0</v>
      </c>
      <c r="P343" s="232">
        <f t="shared" si="275"/>
        <v>0</v>
      </c>
      <c r="Q343" s="232">
        <f t="shared" si="275"/>
        <v>0</v>
      </c>
      <c r="R343" s="232">
        <f t="shared" si="275"/>
        <v>0</v>
      </c>
      <c r="S343" s="232">
        <f t="shared" si="275"/>
        <v>0</v>
      </c>
      <c r="T343" s="232">
        <f t="shared" si="275"/>
        <v>0</v>
      </c>
      <c r="U343" s="232">
        <f t="shared" si="275"/>
        <v>0</v>
      </c>
      <c r="V343" s="232">
        <f t="shared" si="275"/>
        <v>0</v>
      </c>
      <c r="W343" s="232">
        <f t="shared" si="275"/>
        <v>0</v>
      </c>
      <c r="X343" s="232">
        <f t="shared" si="275"/>
        <v>0</v>
      </c>
      <c r="Y343" s="232">
        <f t="shared" si="275"/>
        <v>0</v>
      </c>
      <c r="Z343" s="232">
        <f t="shared" si="275"/>
        <v>0</v>
      </c>
      <c r="AA343" s="232">
        <f t="shared" si="275"/>
        <v>0</v>
      </c>
      <c r="AB343" s="232">
        <f t="shared" si="275"/>
        <v>0</v>
      </c>
      <c r="AC343" s="232">
        <f t="shared" si="275"/>
        <v>0</v>
      </c>
      <c r="AD343" s="232">
        <f t="shared" si="275"/>
        <v>0</v>
      </c>
      <c r="AE343" s="232">
        <f t="shared" si="275"/>
        <v>0</v>
      </c>
      <c r="AF343" s="232">
        <f t="shared" si="275"/>
        <v>0</v>
      </c>
      <c r="AG343" s="232">
        <f t="shared" si="275"/>
        <v>0</v>
      </c>
    </row>
    <row r="344" spans="1:34" s="4" customFormat="1" ht="15" hidden="1" outlineLevel="1">
      <c r="F344" s="134" t="s">
        <v>330</v>
      </c>
      <c r="G344" s="140" t="s">
        <v>82</v>
      </c>
      <c r="H344" s="32">
        <f>IFERROR(XIRR(H343:AG343,H$4:AG$4),0)</f>
        <v>0</v>
      </c>
      <c r="I344" s="234"/>
      <c r="J344" s="234"/>
      <c r="K344" s="234"/>
      <c r="L344" s="234"/>
      <c r="M344" s="234"/>
      <c r="N344" s="234"/>
      <c r="O344" s="234"/>
      <c r="P344" s="234"/>
      <c r="Q344" s="234"/>
      <c r="R344" s="234"/>
      <c r="S344" s="234"/>
      <c r="T344" s="234"/>
      <c r="U344" s="234"/>
      <c r="V344" s="234"/>
      <c r="W344" s="234"/>
      <c r="X344" s="234"/>
      <c r="Y344" s="234"/>
      <c r="Z344" s="234"/>
      <c r="AA344" s="234"/>
      <c r="AB344" s="234"/>
      <c r="AC344" s="234"/>
      <c r="AD344" s="234"/>
      <c r="AE344" s="234"/>
      <c r="AF344" s="234"/>
      <c r="AG344" s="234"/>
    </row>
    <row r="345" spans="1:34" s="106" customFormat="1" ht="15" hidden="1" outlineLevel="1">
      <c r="F345"/>
      <c r="G345"/>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row>
    <row r="346" spans="1:34" s="190" customFormat="1" ht="15" hidden="1" outlineLevel="1">
      <c r="A346" s="191"/>
      <c r="B346" s="191"/>
      <c r="C346" s="191"/>
      <c r="D346" s="191"/>
      <c r="E346" s="191"/>
      <c r="F346" s="235" t="s">
        <v>91</v>
      </c>
      <c r="G346" s="236"/>
      <c r="H346" s="237">
        <f>H32</f>
        <v>45839</v>
      </c>
      <c r="I346" s="198"/>
      <c r="J346" s="198"/>
      <c r="K346" s="198"/>
      <c r="L346" s="198"/>
      <c r="M346" s="198"/>
      <c r="N346" s="198"/>
      <c r="O346" s="198"/>
      <c r="P346" s="198"/>
      <c r="Q346" s="198"/>
      <c r="R346" s="198"/>
      <c r="S346" s="198"/>
      <c r="T346" s="198"/>
      <c r="U346" s="198"/>
      <c r="V346" s="198"/>
      <c r="W346" s="198"/>
      <c r="X346" s="198"/>
      <c r="Y346" s="198"/>
      <c r="Z346" s="198"/>
      <c r="AA346" s="198"/>
      <c r="AB346" s="198"/>
      <c r="AC346" s="198"/>
      <c r="AD346" s="198"/>
      <c r="AE346" s="198"/>
      <c r="AF346" s="198"/>
      <c r="AG346" s="198"/>
      <c r="AH346" s="191"/>
    </row>
    <row r="347" spans="1:34" s="190" customFormat="1" ht="15" hidden="1" outlineLevel="1">
      <c r="A347" s="191"/>
      <c r="B347" s="191"/>
      <c r="C347" s="191"/>
      <c r="D347" s="191"/>
      <c r="E347" s="191"/>
      <c r="F347" s="235" t="s">
        <v>332</v>
      </c>
      <c r="G347" s="236"/>
      <c r="H347" s="238">
        <f>I53</f>
        <v>0.05</v>
      </c>
      <c r="I347" s="198"/>
      <c r="J347" s="198"/>
      <c r="K347" s="198"/>
      <c r="L347" s="198"/>
      <c r="M347" s="198"/>
      <c r="N347" s="198"/>
      <c r="O347" s="198"/>
      <c r="P347" s="198"/>
      <c r="Q347" s="198"/>
      <c r="R347" s="198"/>
      <c r="S347" s="198"/>
      <c r="T347" s="198"/>
      <c r="U347" s="198"/>
      <c r="V347" s="198"/>
      <c r="W347" s="198"/>
      <c r="X347" s="198"/>
      <c r="Y347" s="198"/>
      <c r="Z347" s="198"/>
      <c r="AA347" s="198"/>
      <c r="AB347" s="198"/>
      <c r="AC347" s="198"/>
      <c r="AD347" s="198"/>
      <c r="AE347" s="198"/>
      <c r="AF347" s="198"/>
      <c r="AG347" s="198"/>
      <c r="AH347" s="191"/>
    </row>
    <row r="348" spans="1:34" s="190" customFormat="1" ht="15" hidden="1" outlineLevel="1">
      <c r="A348" s="191"/>
      <c r="B348" s="191"/>
      <c r="C348" s="191"/>
      <c r="D348" s="191"/>
      <c r="E348" s="191"/>
      <c r="F348" s="235" t="s">
        <v>333</v>
      </c>
      <c r="G348" s="236"/>
      <c r="H348" s="191"/>
      <c r="I348" s="196">
        <f t="shared" ref="I348:AG348" si="276">(1+$H$347)^(($H$346-AVERAGE(I3:I4))/365)</f>
        <v>0.9759653002306965</v>
      </c>
      <c r="J348" s="196">
        <f t="shared" si="276"/>
        <v>0.9294907621244729</v>
      </c>
      <c r="K348" s="196">
        <f t="shared" si="276"/>
        <v>0.88517013419368074</v>
      </c>
      <c r="L348" s="196">
        <f t="shared" si="276"/>
        <v>0.84296283340956191</v>
      </c>
      <c r="M348" s="196">
        <f t="shared" si="276"/>
        <v>0.80282174610434476</v>
      </c>
      <c r="N348" s="196">
        <f t="shared" si="276"/>
        <v>0.76459213914699498</v>
      </c>
      <c r="O348" s="196">
        <f t="shared" si="276"/>
        <v>0.72813432256742094</v>
      </c>
      <c r="P348" s="196">
        <f t="shared" si="276"/>
        <v>0.69341491307012859</v>
      </c>
      <c r="Q348" s="196">
        <f t="shared" si="276"/>
        <v>0.66039515530488435</v>
      </c>
      <c r="R348" s="196">
        <f t="shared" si="276"/>
        <v>0.62894776695703269</v>
      </c>
      <c r="S348" s="196">
        <f t="shared" si="276"/>
        <v>0.59895784010343778</v>
      </c>
      <c r="T348" s="196">
        <f t="shared" si="276"/>
        <v>0.57039791389526262</v>
      </c>
      <c r="U348" s="196">
        <f t="shared" si="276"/>
        <v>0.54323610847167869</v>
      </c>
      <c r="V348" s="196">
        <f t="shared" si="276"/>
        <v>0.51736772235397965</v>
      </c>
      <c r="W348" s="196">
        <f t="shared" si="276"/>
        <v>0.49269823314524092</v>
      </c>
      <c r="X348" s="196">
        <f t="shared" si="276"/>
        <v>0.46920505175688765</v>
      </c>
      <c r="Y348" s="196">
        <f t="shared" si="276"/>
        <v>0.44686195405417883</v>
      </c>
      <c r="Z348" s="196">
        <f t="shared" si="276"/>
        <v>0.42558281338493209</v>
      </c>
      <c r="AA348" s="196">
        <f t="shared" si="276"/>
        <v>0.40528987633339919</v>
      </c>
      <c r="AB348" s="196">
        <f t="shared" si="276"/>
        <v>0.38596456128450812</v>
      </c>
      <c r="AC348" s="196">
        <f t="shared" si="276"/>
        <v>0.36758529646143628</v>
      </c>
      <c r="AD348" s="196">
        <f t="shared" si="276"/>
        <v>0.35008123472517744</v>
      </c>
      <c r="AE348" s="196">
        <f t="shared" si="276"/>
        <v>0.33338841669830055</v>
      </c>
      <c r="AF348" s="196">
        <f t="shared" si="276"/>
        <v>0.31749155728342182</v>
      </c>
      <c r="AG348" s="196">
        <f t="shared" si="276"/>
        <v>0.30237291169849695</v>
      </c>
      <c r="AH348" s="191"/>
    </row>
    <row r="349" spans="1:34" s="190" customFormat="1" ht="15" hidden="1" outlineLevel="1">
      <c r="A349" s="191"/>
      <c r="B349" s="191"/>
      <c r="C349" s="191"/>
      <c r="D349" s="191"/>
      <c r="E349" s="191"/>
      <c r="F349" s="235"/>
      <c r="G349" s="236"/>
      <c r="H349" s="191"/>
      <c r="I349" s="198"/>
      <c r="J349" s="198"/>
      <c r="K349" s="198"/>
      <c r="L349" s="198"/>
      <c r="M349" s="198"/>
      <c r="N349" s="198"/>
      <c r="O349" s="198"/>
      <c r="P349" s="198"/>
      <c r="Q349" s="198"/>
      <c r="R349" s="198"/>
      <c r="S349" s="198"/>
      <c r="T349" s="198"/>
      <c r="U349" s="198"/>
      <c r="V349" s="198"/>
      <c r="W349" s="198"/>
      <c r="X349" s="198"/>
      <c r="Y349" s="198"/>
      <c r="Z349" s="198"/>
      <c r="AA349" s="198"/>
      <c r="AB349" s="198"/>
      <c r="AC349" s="198"/>
      <c r="AD349" s="198"/>
      <c r="AE349" s="198"/>
      <c r="AF349" s="198"/>
      <c r="AG349" s="198"/>
      <c r="AH349" s="191"/>
    </row>
    <row r="350" spans="1:34" s="190" customFormat="1" ht="15" hidden="1" outlineLevel="1">
      <c r="A350" s="191"/>
      <c r="B350" s="191"/>
      <c r="C350" s="191"/>
      <c r="D350" s="191"/>
      <c r="E350" s="191"/>
      <c r="F350" s="235" t="s">
        <v>334</v>
      </c>
      <c r="G350" s="236"/>
      <c r="H350" s="197">
        <f t="shared" ref="H350:H352" si="277">SUMIF($I$7:$AG$7,1,I350:AG350)</f>
        <v>0</v>
      </c>
      <c r="I350" s="196">
        <f t="shared" ref="I350:AG350" si="278">I113*I$348</f>
        <v>0</v>
      </c>
      <c r="J350" s="196">
        <f t="shared" si="278"/>
        <v>0</v>
      </c>
      <c r="K350" s="196">
        <f t="shared" si="278"/>
        <v>0</v>
      </c>
      <c r="L350" s="196">
        <f t="shared" si="278"/>
        <v>0</v>
      </c>
      <c r="M350" s="196">
        <f t="shared" si="278"/>
        <v>0</v>
      </c>
      <c r="N350" s="196">
        <f t="shared" si="278"/>
        <v>0</v>
      </c>
      <c r="O350" s="196">
        <f t="shared" si="278"/>
        <v>0</v>
      </c>
      <c r="P350" s="196">
        <f t="shared" si="278"/>
        <v>0</v>
      </c>
      <c r="Q350" s="196">
        <f t="shared" si="278"/>
        <v>0</v>
      </c>
      <c r="R350" s="196">
        <f t="shared" si="278"/>
        <v>0</v>
      </c>
      <c r="S350" s="196">
        <f t="shared" si="278"/>
        <v>0</v>
      </c>
      <c r="T350" s="196">
        <f t="shared" si="278"/>
        <v>0</v>
      </c>
      <c r="U350" s="196">
        <f t="shared" si="278"/>
        <v>0</v>
      </c>
      <c r="V350" s="196">
        <f t="shared" si="278"/>
        <v>0</v>
      </c>
      <c r="W350" s="196">
        <f t="shared" si="278"/>
        <v>0</v>
      </c>
      <c r="X350" s="196">
        <f t="shared" si="278"/>
        <v>0</v>
      </c>
      <c r="Y350" s="196">
        <f t="shared" si="278"/>
        <v>0</v>
      </c>
      <c r="Z350" s="196">
        <f t="shared" si="278"/>
        <v>0</v>
      </c>
      <c r="AA350" s="196">
        <f t="shared" si="278"/>
        <v>0</v>
      </c>
      <c r="AB350" s="196">
        <f t="shared" si="278"/>
        <v>0</v>
      </c>
      <c r="AC350" s="196">
        <f t="shared" si="278"/>
        <v>0</v>
      </c>
      <c r="AD350" s="196">
        <f t="shared" si="278"/>
        <v>0</v>
      </c>
      <c r="AE350" s="196">
        <f t="shared" si="278"/>
        <v>0</v>
      </c>
      <c r="AF350" s="196">
        <f t="shared" si="278"/>
        <v>0</v>
      </c>
      <c r="AG350" s="196">
        <f t="shared" si="278"/>
        <v>0</v>
      </c>
      <c r="AH350" s="191"/>
    </row>
    <row r="351" spans="1:34" s="190" customFormat="1" ht="15" hidden="1" outlineLevel="1">
      <c r="A351" s="191"/>
      <c r="B351" s="191"/>
      <c r="C351" s="191"/>
      <c r="D351" s="191"/>
      <c r="E351" s="191"/>
      <c r="F351" s="235" t="s">
        <v>335</v>
      </c>
      <c r="G351" s="236"/>
      <c r="H351" s="197">
        <f t="shared" si="277"/>
        <v>0</v>
      </c>
      <c r="I351" s="196">
        <f t="shared" ref="I351:AG351" si="279">I94*I348</f>
        <v>0</v>
      </c>
      <c r="J351" s="196">
        <f t="shared" si="279"/>
        <v>0</v>
      </c>
      <c r="K351" s="196">
        <f t="shared" si="279"/>
        <v>0</v>
      </c>
      <c r="L351" s="196">
        <f t="shared" si="279"/>
        <v>0</v>
      </c>
      <c r="M351" s="196">
        <f t="shared" si="279"/>
        <v>0</v>
      </c>
      <c r="N351" s="196">
        <f t="shared" si="279"/>
        <v>0</v>
      </c>
      <c r="O351" s="196">
        <f t="shared" si="279"/>
        <v>0</v>
      </c>
      <c r="P351" s="196">
        <f t="shared" si="279"/>
        <v>0</v>
      </c>
      <c r="Q351" s="196">
        <f t="shared" si="279"/>
        <v>0</v>
      </c>
      <c r="R351" s="196">
        <f t="shared" si="279"/>
        <v>0</v>
      </c>
      <c r="S351" s="196">
        <f t="shared" si="279"/>
        <v>0</v>
      </c>
      <c r="T351" s="196">
        <f t="shared" si="279"/>
        <v>0</v>
      </c>
      <c r="U351" s="196">
        <f t="shared" si="279"/>
        <v>0</v>
      </c>
      <c r="V351" s="196">
        <f t="shared" si="279"/>
        <v>0</v>
      </c>
      <c r="W351" s="196">
        <f t="shared" si="279"/>
        <v>0</v>
      </c>
      <c r="X351" s="196">
        <f t="shared" si="279"/>
        <v>0</v>
      </c>
      <c r="Y351" s="196">
        <f t="shared" si="279"/>
        <v>0</v>
      </c>
      <c r="Z351" s="196">
        <f t="shared" si="279"/>
        <v>0</v>
      </c>
      <c r="AA351" s="196">
        <f t="shared" si="279"/>
        <v>0</v>
      </c>
      <c r="AB351" s="196">
        <f t="shared" si="279"/>
        <v>0</v>
      </c>
      <c r="AC351" s="196">
        <f t="shared" si="279"/>
        <v>0</v>
      </c>
      <c r="AD351" s="196">
        <f t="shared" si="279"/>
        <v>0</v>
      </c>
      <c r="AE351" s="196">
        <f t="shared" si="279"/>
        <v>0</v>
      </c>
      <c r="AF351" s="196">
        <f t="shared" si="279"/>
        <v>0</v>
      </c>
      <c r="AG351" s="196">
        <f t="shared" si="279"/>
        <v>0</v>
      </c>
      <c r="AH351" s="191"/>
    </row>
    <row r="352" spans="1:34" s="190" customFormat="1" ht="15" hidden="1" outlineLevel="1">
      <c r="A352" s="191"/>
      <c r="B352" s="191"/>
      <c r="C352" s="191"/>
      <c r="D352" s="191"/>
      <c r="E352" s="191"/>
      <c r="F352" s="235" t="s">
        <v>336</v>
      </c>
      <c r="G352" s="236"/>
      <c r="H352" s="197">
        <f t="shared" si="277"/>
        <v>0</v>
      </c>
      <c r="I352" s="196">
        <f t="shared" ref="I352:AG352" si="280">I97*I$348</f>
        <v>0</v>
      </c>
      <c r="J352" s="196">
        <f t="shared" si="280"/>
        <v>0</v>
      </c>
      <c r="K352" s="196">
        <f t="shared" si="280"/>
        <v>0</v>
      </c>
      <c r="L352" s="196">
        <f t="shared" si="280"/>
        <v>0</v>
      </c>
      <c r="M352" s="196">
        <f t="shared" si="280"/>
        <v>0</v>
      </c>
      <c r="N352" s="196">
        <f t="shared" si="280"/>
        <v>0</v>
      </c>
      <c r="O352" s="196">
        <f t="shared" si="280"/>
        <v>0</v>
      </c>
      <c r="P352" s="196">
        <f t="shared" si="280"/>
        <v>0</v>
      </c>
      <c r="Q352" s="196">
        <f t="shared" si="280"/>
        <v>0</v>
      </c>
      <c r="R352" s="196">
        <f t="shared" si="280"/>
        <v>0</v>
      </c>
      <c r="S352" s="196">
        <f t="shared" si="280"/>
        <v>0</v>
      </c>
      <c r="T352" s="196">
        <f t="shared" si="280"/>
        <v>0</v>
      </c>
      <c r="U352" s="196">
        <f t="shared" si="280"/>
        <v>0</v>
      </c>
      <c r="V352" s="196">
        <f t="shared" si="280"/>
        <v>0</v>
      </c>
      <c r="W352" s="196">
        <f t="shared" si="280"/>
        <v>0</v>
      </c>
      <c r="X352" s="196">
        <f t="shared" si="280"/>
        <v>0</v>
      </c>
      <c r="Y352" s="196">
        <f t="shared" si="280"/>
        <v>0</v>
      </c>
      <c r="Z352" s="196">
        <f t="shared" si="280"/>
        <v>0</v>
      </c>
      <c r="AA352" s="196">
        <f t="shared" si="280"/>
        <v>0</v>
      </c>
      <c r="AB352" s="196">
        <f t="shared" si="280"/>
        <v>0</v>
      </c>
      <c r="AC352" s="196">
        <f t="shared" si="280"/>
        <v>0</v>
      </c>
      <c r="AD352" s="196">
        <f t="shared" si="280"/>
        <v>0</v>
      </c>
      <c r="AE352" s="196">
        <f t="shared" si="280"/>
        <v>0</v>
      </c>
      <c r="AF352" s="196">
        <f t="shared" si="280"/>
        <v>0</v>
      </c>
      <c r="AG352" s="196">
        <f t="shared" si="280"/>
        <v>0</v>
      </c>
      <c r="AH352" s="191"/>
    </row>
    <row r="353" spans="1:34" s="190" customFormat="1" ht="15" hidden="1" outlineLevel="1">
      <c r="A353" s="191"/>
      <c r="B353" s="191"/>
      <c r="C353" s="191"/>
      <c r="D353" s="191"/>
      <c r="E353" s="191"/>
      <c r="F353" s="235" t="s">
        <v>337</v>
      </c>
      <c r="G353" s="236"/>
      <c r="H353" s="197">
        <f t="shared" ref="H353:H354" si="281">SUMIF($I$9:$AG$9,1,I353:AG353)</f>
        <v>0</v>
      </c>
      <c r="I353" s="196">
        <f t="shared" ref="I353:AG353" si="282">I73*I$348</f>
        <v>0</v>
      </c>
      <c r="J353" s="196">
        <f t="shared" si="282"/>
        <v>0</v>
      </c>
      <c r="K353" s="196">
        <f t="shared" si="282"/>
        <v>0</v>
      </c>
      <c r="L353" s="196">
        <f t="shared" si="282"/>
        <v>0</v>
      </c>
      <c r="M353" s="196">
        <f t="shared" si="282"/>
        <v>0</v>
      </c>
      <c r="N353" s="196">
        <f t="shared" si="282"/>
        <v>0</v>
      </c>
      <c r="O353" s="196">
        <f t="shared" si="282"/>
        <v>0</v>
      </c>
      <c r="P353" s="196">
        <f t="shared" si="282"/>
        <v>0</v>
      </c>
      <c r="Q353" s="196">
        <f t="shared" si="282"/>
        <v>0</v>
      </c>
      <c r="R353" s="196">
        <f t="shared" si="282"/>
        <v>0</v>
      </c>
      <c r="S353" s="196">
        <f t="shared" si="282"/>
        <v>0</v>
      </c>
      <c r="T353" s="196">
        <f t="shared" si="282"/>
        <v>0</v>
      </c>
      <c r="U353" s="196">
        <f t="shared" si="282"/>
        <v>0</v>
      </c>
      <c r="V353" s="196">
        <f t="shared" si="282"/>
        <v>0</v>
      </c>
      <c r="W353" s="196">
        <f t="shared" si="282"/>
        <v>0</v>
      </c>
      <c r="X353" s="196">
        <f t="shared" si="282"/>
        <v>0</v>
      </c>
      <c r="Y353" s="196">
        <f t="shared" si="282"/>
        <v>0</v>
      </c>
      <c r="Z353" s="196">
        <f t="shared" si="282"/>
        <v>0</v>
      </c>
      <c r="AA353" s="196">
        <f t="shared" si="282"/>
        <v>0</v>
      </c>
      <c r="AB353" s="196">
        <f t="shared" si="282"/>
        <v>0</v>
      </c>
      <c r="AC353" s="196">
        <f t="shared" si="282"/>
        <v>0</v>
      </c>
      <c r="AD353" s="196">
        <f t="shared" si="282"/>
        <v>0</v>
      </c>
      <c r="AE353" s="196">
        <f t="shared" si="282"/>
        <v>0</v>
      </c>
      <c r="AF353" s="196">
        <f t="shared" si="282"/>
        <v>0</v>
      </c>
      <c r="AG353" s="196">
        <f t="shared" si="282"/>
        <v>0</v>
      </c>
      <c r="AH353" s="191"/>
    </row>
    <row r="354" spans="1:34" s="190" customFormat="1" ht="15" hidden="1" outlineLevel="1">
      <c r="A354" s="191"/>
      <c r="B354" s="191"/>
      <c r="C354" s="191"/>
      <c r="D354" s="191"/>
      <c r="E354" s="191"/>
      <c r="F354" s="235" t="s">
        <v>338</v>
      </c>
      <c r="G354" s="236"/>
      <c r="H354" s="197">
        <f t="shared" si="281"/>
        <v>0</v>
      </c>
      <c r="I354" s="196">
        <f t="shared" ref="I354:AG354" si="283">I63*I$348</f>
        <v>0</v>
      </c>
      <c r="J354" s="196">
        <f t="shared" si="283"/>
        <v>0</v>
      </c>
      <c r="K354" s="196">
        <f t="shared" si="283"/>
        <v>0</v>
      </c>
      <c r="L354" s="196">
        <f t="shared" si="283"/>
        <v>0</v>
      </c>
      <c r="M354" s="196">
        <f t="shared" si="283"/>
        <v>0</v>
      </c>
      <c r="N354" s="196">
        <f t="shared" si="283"/>
        <v>0</v>
      </c>
      <c r="O354" s="196">
        <f t="shared" si="283"/>
        <v>0</v>
      </c>
      <c r="P354" s="196">
        <f t="shared" si="283"/>
        <v>0</v>
      </c>
      <c r="Q354" s="196">
        <f t="shared" si="283"/>
        <v>0</v>
      </c>
      <c r="R354" s="196">
        <f t="shared" si="283"/>
        <v>0</v>
      </c>
      <c r="S354" s="196">
        <f t="shared" si="283"/>
        <v>0</v>
      </c>
      <c r="T354" s="196">
        <f t="shared" si="283"/>
        <v>0</v>
      </c>
      <c r="U354" s="196">
        <f t="shared" si="283"/>
        <v>0</v>
      </c>
      <c r="V354" s="196">
        <f t="shared" si="283"/>
        <v>0</v>
      </c>
      <c r="W354" s="196">
        <f t="shared" si="283"/>
        <v>0</v>
      </c>
      <c r="X354" s="196">
        <f t="shared" si="283"/>
        <v>0</v>
      </c>
      <c r="Y354" s="196">
        <f t="shared" si="283"/>
        <v>0</v>
      </c>
      <c r="Z354" s="196">
        <f t="shared" si="283"/>
        <v>0</v>
      </c>
      <c r="AA354" s="196">
        <f t="shared" si="283"/>
        <v>0</v>
      </c>
      <c r="AB354" s="196">
        <f t="shared" si="283"/>
        <v>0</v>
      </c>
      <c r="AC354" s="196">
        <f t="shared" si="283"/>
        <v>0</v>
      </c>
      <c r="AD354" s="196">
        <f t="shared" si="283"/>
        <v>0</v>
      </c>
      <c r="AE354" s="196">
        <f t="shared" si="283"/>
        <v>0</v>
      </c>
      <c r="AF354" s="196">
        <f t="shared" si="283"/>
        <v>0</v>
      </c>
      <c r="AG354" s="196">
        <f t="shared" si="283"/>
        <v>0</v>
      </c>
      <c r="AH354" s="191"/>
    </row>
    <row r="355" spans="1:34" ht="15" hidden="1" outlineLevel="1">
      <c r="G355" s="3"/>
      <c r="H355" s="3"/>
      <c r="I355" s="3"/>
    </row>
    <row r="356" spans="1:34" ht="15" collapsed="1">
      <c r="A356" s="165" t="s">
        <v>339</v>
      </c>
      <c r="B356" s="165"/>
      <c r="C356" s="165"/>
      <c r="D356" s="165"/>
      <c r="E356" s="165"/>
      <c r="F356" s="165"/>
      <c r="G356" s="165"/>
      <c r="H356" s="165"/>
      <c r="I356" s="165"/>
      <c r="J356" s="165"/>
      <c r="K356" s="165"/>
      <c r="L356" s="165"/>
      <c r="M356" s="165"/>
      <c r="N356" s="165"/>
      <c r="O356" s="165"/>
      <c r="P356" s="165"/>
      <c r="Q356" s="165"/>
      <c r="R356" s="165"/>
      <c r="S356" s="165"/>
      <c r="T356" s="165"/>
      <c r="U356" s="165"/>
      <c r="V356" s="165"/>
      <c r="W356" s="165"/>
      <c r="X356" s="165"/>
      <c r="Y356" s="165"/>
      <c r="Z356" s="165"/>
      <c r="AA356" s="165"/>
      <c r="AB356" s="165"/>
      <c r="AC356" s="165"/>
      <c r="AD356" s="165"/>
      <c r="AE356" s="165"/>
      <c r="AF356" s="165"/>
      <c r="AG356" s="165"/>
    </row>
    <row r="357" spans="1:34" ht="15"/>
    <row r="358" spans="1:34" ht="15"/>
    <row r="359" spans="1:34" ht="15"/>
    <row r="360" spans="1:34" ht="15">
      <c r="H360" s="12"/>
      <c r="I360" s="22"/>
      <c r="J360" s="22"/>
      <c r="K360" s="22"/>
      <c r="L360" s="22"/>
      <c r="M360" s="22"/>
      <c r="N360" s="22"/>
      <c r="O360" s="22"/>
      <c r="P360" s="22"/>
      <c r="Q360" s="22"/>
      <c r="R360" s="22"/>
      <c r="S360" s="22"/>
      <c r="T360" s="22"/>
      <c r="U360" s="22"/>
      <c r="V360" s="22"/>
      <c r="W360" s="22"/>
      <c r="X360" s="22"/>
      <c r="Y360" s="22"/>
      <c r="Z360" s="22"/>
      <c r="AA360" s="22"/>
      <c r="AB360" s="22"/>
      <c r="AC360" s="25"/>
    </row>
    <row r="361" spans="1:34" ht="15"/>
    <row r="362" spans="1:34" s="4" customFormat="1" ht="15">
      <c r="A362" s="3"/>
      <c r="B362" s="3"/>
      <c r="C362" s="3"/>
      <c r="D362" s="3"/>
      <c r="E362" s="3"/>
      <c r="F362" s="3"/>
      <c r="H362" s="26"/>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1:34" ht="15"/>
    <row r="364" spans="1:34" ht="15"/>
    <row r="365" spans="1:34" ht="15"/>
    <row r="366" spans="1:34" ht="15"/>
    <row r="367" spans="1:34" ht="15"/>
    <row r="368" spans="1:34" ht="15"/>
    <row r="369" ht="15"/>
    <row r="370" ht="15"/>
    <row r="371" ht="15"/>
    <row r="372" ht="15"/>
    <row r="373" ht="15"/>
    <row r="374" ht="15"/>
    <row r="375" ht="15"/>
    <row r="376" ht="15"/>
    <row r="377" ht="15"/>
    <row r="378" ht="15"/>
    <row r="379" ht="15"/>
    <row r="380" ht="15"/>
    <row r="381" ht="15"/>
    <row r="382" ht="15"/>
    <row r="383" ht="15"/>
    <row r="384" ht="15"/>
    <row r="385" ht="15"/>
    <row r="386" ht="15"/>
    <row r="387" ht="15"/>
    <row r="388" ht="15"/>
    <row r="389" ht="15"/>
    <row r="390" ht="15"/>
    <row r="391" ht="15"/>
    <row r="392" ht="15"/>
    <row r="393" ht="15"/>
    <row r="394" ht="15"/>
    <row r="395" ht="15"/>
    <row r="396" ht="15"/>
    <row r="397" ht="15"/>
    <row r="398" ht="15"/>
    <row r="399" ht="15"/>
    <row r="400" ht="15"/>
    <row r="401" spans="1:33" ht="15"/>
    <row r="402" spans="1:33" ht="15"/>
    <row r="403" spans="1:33" ht="15"/>
    <row r="404" spans="1:33" ht="15"/>
    <row r="405" spans="1:33" ht="15">
      <c r="A405" s="165" t="s">
        <v>340</v>
      </c>
      <c r="B405" s="165"/>
      <c r="C405" s="165"/>
      <c r="D405" s="165"/>
      <c r="E405" s="165"/>
      <c r="F405" s="165"/>
      <c r="G405" s="165"/>
      <c r="H405" s="165"/>
      <c r="I405" s="165"/>
      <c r="J405" s="165"/>
      <c r="K405" s="165"/>
      <c r="L405" s="165"/>
      <c r="M405" s="165"/>
      <c r="N405" s="165"/>
      <c r="O405" s="165"/>
      <c r="P405" s="165"/>
      <c r="Q405" s="165"/>
      <c r="R405" s="165"/>
      <c r="S405" s="165"/>
      <c r="T405" s="165"/>
      <c r="U405" s="165"/>
      <c r="V405" s="165"/>
      <c r="W405" s="165"/>
      <c r="X405" s="165"/>
      <c r="Y405" s="165"/>
      <c r="Z405" s="165"/>
      <c r="AA405" s="165"/>
      <c r="AB405" s="165"/>
      <c r="AC405" s="165"/>
      <c r="AD405" s="165"/>
      <c r="AE405" s="165"/>
      <c r="AF405" s="165"/>
      <c r="AG405" s="165"/>
    </row>
    <row r="406" spans="1:33" ht="15"/>
    <row r="407" spans="1:33" ht="15"/>
    <row r="408" spans="1:33" ht="15"/>
  </sheetData>
  <sheetProtection algorithmName="SHA-512" hashValue="1wrMiJwXdl7zrG3ZFJUmk3k7gnRy69ZgZYLltVMhgmOUMy+CgBLy8ZK7fPknnvJcMNDxM4S6gZkc+d9XDq720Q==" saltValue="WZV5Zo7rGRys9sND3MFrzQ==" spinCount="100000" sheet="1" objects="1" scenarios="1"/>
  <mergeCells count="3">
    <mergeCell ref="A7:F9"/>
    <mergeCell ref="A45:A47"/>
    <mergeCell ref="A58:A60"/>
  </mergeCells>
  <phoneticPr fontId="54" type="noConversion"/>
  <conditionalFormatting sqref="A20:A32 A34:A38">
    <cfRule type="cellIs" dxfId="330" priority="84" operator="equal">
      <formula>1</formula>
    </cfRule>
  </conditionalFormatting>
  <conditionalFormatting sqref="A42:A43">
    <cfRule type="cellIs" dxfId="329" priority="4" operator="equal">
      <formula>1</formula>
    </cfRule>
  </conditionalFormatting>
  <conditionalFormatting sqref="A48">
    <cfRule type="cellIs" dxfId="328" priority="82" operator="equal">
      <formula>1</formula>
    </cfRule>
  </conditionalFormatting>
  <conditionalFormatting sqref="A51">
    <cfRule type="cellIs" dxfId="327" priority="80" operator="equal">
      <formula>1</formula>
    </cfRule>
  </conditionalFormatting>
  <conditionalFormatting sqref="A63:A72">
    <cfRule type="cellIs" dxfId="326" priority="79" operator="equal">
      <formula>1</formula>
    </cfRule>
  </conditionalFormatting>
  <conditionalFormatting sqref="A85:A102">
    <cfRule type="cellIs" dxfId="325" priority="55" operator="equal">
      <formula>1</formula>
    </cfRule>
  </conditionalFormatting>
  <conditionalFormatting sqref="A104:A112">
    <cfRule type="cellIs" dxfId="324" priority="78" operator="equal">
      <formula>1</formula>
    </cfRule>
  </conditionalFormatting>
  <conditionalFormatting sqref="A116">
    <cfRule type="cellIs" dxfId="323" priority="77" operator="equal">
      <formula>1</formula>
    </cfRule>
  </conditionalFormatting>
  <conditionalFormatting sqref="A119:A120">
    <cfRule type="cellIs" dxfId="322" priority="76" operator="equal">
      <formula>1</formula>
    </cfRule>
  </conditionalFormatting>
  <conditionalFormatting sqref="A128">
    <cfRule type="cellIs" dxfId="321" priority="75" operator="equal">
      <formula>1</formula>
    </cfRule>
  </conditionalFormatting>
  <conditionalFormatting sqref="A149:A150">
    <cfRule type="cellIs" dxfId="320" priority="74" operator="equal">
      <formula>1</formula>
    </cfRule>
  </conditionalFormatting>
  <conditionalFormatting sqref="A153:A154">
    <cfRule type="cellIs" dxfId="319" priority="73" operator="equal">
      <formula>1</formula>
    </cfRule>
  </conditionalFormatting>
  <conditionalFormatting sqref="A175">
    <cfRule type="cellIs" dxfId="318" priority="72" operator="equal">
      <formula>1</formula>
    </cfRule>
  </conditionalFormatting>
  <conditionalFormatting sqref="A178">
    <cfRule type="cellIs" dxfId="317" priority="62" operator="equal">
      <formula>1</formula>
    </cfRule>
  </conditionalFormatting>
  <conditionalFormatting sqref="A184">
    <cfRule type="cellIs" dxfId="316" priority="71" operator="equal">
      <formula>1</formula>
    </cfRule>
  </conditionalFormatting>
  <conditionalFormatting sqref="A187">
    <cfRule type="cellIs" dxfId="315" priority="70" operator="equal">
      <formula>1</formula>
    </cfRule>
  </conditionalFormatting>
  <conditionalFormatting sqref="A192">
    <cfRule type="cellIs" dxfId="314" priority="69" operator="equal">
      <formula>1</formula>
    </cfRule>
  </conditionalFormatting>
  <conditionalFormatting sqref="A195">
    <cfRule type="cellIs" dxfId="313" priority="68" operator="equal">
      <formula>1</formula>
    </cfRule>
  </conditionalFormatting>
  <conditionalFormatting sqref="A223">
    <cfRule type="cellIs" dxfId="312" priority="67" operator="equal">
      <formula>1</formula>
    </cfRule>
  </conditionalFormatting>
  <conditionalFormatting sqref="A261:A262">
    <cfRule type="cellIs" dxfId="311" priority="66" operator="equal">
      <formula>1</formula>
    </cfRule>
  </conditionalFormatting>
  <conditionalFormatting sqref="A274:A275">
    <cfRule type="cellIs" dxfId="310" priority="65" operator="equal">
      <formula>1</formula>
    </cfRule>
  </conditionalFormatting>
  <conditionalFormatting sqref="A284:A285">
    <cfRule type="cellIs" dxfId="309" priority="64" operator="equal">
      <formula>1</formula>
    </cfRule>
  </conditionalFormatting>
  <conditionalFormatting sqref="B4">
    <cfRule type="cellIs" dxfId="308" priority="61" operator="greaterThan">
      <formula>0</formula>
    </cfRule>
  </conditionalFormatting>
  <conditionalFormatting sqref="B20:B32 B34:B38">
    <cfRule type="cellIs" dxfId="307" priority="112" operator="equal">
      <formula>1</formula>
    </cfRule>
  </conditionalFormatting>
  <conditionalFormatting sqref="B42:B43">
    <cfRule type="cellIs" dxfId="306" priority="5" operator="equal">
      <formula>1</formula>
    </cfRule>
  </conditionalFormatting>
  <conditionalFormatting sqref="B48">
    <cfRule type="cellIs" dxfId="305" priority="125" operator="equal">
      <formula>1</formula>
    </cfRule>
  </conditionalFormatting>
  <conditionalFormatting sqref="B51">
    <cfRule type="cellIs" dxfId="304" priority="123" operator="equal">
      <formula>1</formula>
    </cfRule>
  </conditionalFormatting>
  <conditionalFormatting sqref="B63:B72">
    <cfRule type="cellIs" dxfId="303" priority="122" operator="equal">
      <formula>1</formula>
    </cfRule>
  </conditionalFormatting>
  <conditionalFormatting sqref="B85:B102">
    <cfRule type="cellIs" dxfId="302" priority="54" operator="equal">
      <formula>1</formula>
    </cfRule>
  </conditionalFormatting>
  <conditionalFormatting sqref="B104:B112">
    <cfRule type="cellIs" dxfId="301" priority="52" operator="equal">
      <formula>1</formula>
    </cfRule>
  </conditionalFormatting>
  <conditionalFormatting sqref="B116">
    <cfRule type="cellIs" dxfId="300" priority="115" operator="equal">
      <formula>1</formula>
    </cfRule>
  </conditionalFormatting>
  <conditionalFormatting sqref="B119:B120">
    <cfRule type="cellIs" dxfId="299" priority="113" operator="equal">
      <formula>1</formula>
    </cfRule>
  </conditionalFormatting>
  <conditionalFormatting sqref="B128">
    <cfRule type="cellIs" dxfId="298" priority="21" operator="equal">
      <formula>1</formula>
    </cfRule>
  </conditionalFormatting>
  <conditionalFormatting sqref="B149:B150">
    <cfRule type="cellIs" dxfId="297" priority="22" operator="equal">
      <formula>1</formula>
    </cfRule>
  </conditionalFormatting>
  <conditionalFormatting sqref="B153:B154">
    <cfRule type="cellIs" dxfId="296" priority="100" operator="equal">
      <formula>1</formula>
    </cfRule>
  </conditionalFormatting>
  <conditionalFormatting sqref="B175">
    <cfRule type="cellIs" dxfId="295" priority="120" operator="equal">
      <formula>1</formula>
    </cfRule>
  </conditionalFormatting>
  <conditionalFormatting sqref="B178">
    <cfRule type="cellIs" dxfId="294" priority="63" operator="equal">
      <formula>1</formula>
    </cfRule>
  </conditionalFormatting>
  <conditionalFormatting sqref="B184">
    <cfRule type="cellIs" dxfId="293" priority="29" operator="equal">
      <formula>1</formula>
    </cfRule>
  </conditionalFormatting>
  <conditionalFormatting sqref="B187">
    <cfRule type="cellIs" dxfId="292" priority="99" operator="equal">
      <formula>1</formula>
    </cfRule>
  </conditionalFormatting>
  <conditionalFormatting sqref="B192">
    <cfRule type="cellIs" dxfId="291" priority="110" operator="equal">
      <formula>1</formula>
    </cfRule>
  </conditionalFormatting>
  <conditionalFormatting sqref="B195">
    <cfRule type="cellIs" dxfId="290" priority="109" operator="equal">
      <formula>1</formula>
    </cfRule>
  </conditionalFormatting>
  <conditionalFormatting sqref="B223">
    <cfRule type="cellIs" dxfId="289" priority="118" operator="equal">
      <formula>1</formula>
    </cfRule>
  </conditionalFormatting>
  <conditionalFormatting sqref="B261:B262">
    <cfRule type="cellIs" dxfId="288" priority="111" operator="equal">
      <formula>1</formula>
    </cfRule>
  </conditionalFormatting>
  <conditionalFormatting sqref="B274:B275">
    <cfRule type="cellIs" dxfId="287" priority="119" operator="equal">
      <formula>1</formula>
    </cfRule>
  </conditionalFormatting>
  <conditionalFormatting sqref="B284:B285">
    <cfRule type="cellIs" dxfId="286" priority="116" operator="equal">
      <formula>1</formula>
    </cfRule>
  </conditionalFormatting>
  <conditionalFormatting sqref="D298:D304">
    <cfRule type="expression" dxfId="285" priority="1">
      <formula>D$8=1</formula>
    </cfRule>
  </conditionalFormatting>
  <conditionalFormatting sqref="H346">
    <cfRule type="expression" dxfId="284" priority="57">
      <formula>AND(H$9=0,H$4&gt;$G$4)</formula>
    </cfRule>
  </conditionalFormatting>
  <conditionalFormatting sqref="I274:J275">
    <cfRule type="expression" dxfId="283" priority="12">
      <formula>AND(I$9=0,I$4&gt;$G$4)</formula>
    </cfRule>
  </conditionalFormatting>
  <conditionalFormatting sqref="I262:O262">
    <cfRule type="expression" dxfId="282" priority="135">
      <formula>AND(H$9=0,H$4&gt;$G$4)</formula>
    </cfRule>
    <cfRule type="expression" dxfId="281" priority="137">
      <formula>H$8=1</formula>
    </cfRule>
  </conditionalFormatting>
  <conditionalFormatting sqref="I2:AG6 I8:AG39 I41:AG42 I44:AG50 J51:AG51 I52:AG54 I56:AG154 I156:AG156 I159:AG162 I164:AG170 I172:AG176 I178:AG182 I183:I184 AE183:AG184 I185:AG193 H191:H192 I195:AG210 I212:AG225 I227:AG273 H261 K274:AG275 I276:AG276 I278:AG334 I336:AG340 I355:AG355 I357:AG404 I406:AG1048576">
    <cfRule type="expression" dxfId="280" priority="117">
      <formula>AND(H$9=0,H$4&gt;$G$4)</formula>
    </cfRule>
  </conditionalFormatting>
  <conditionalFormatting sqref="I7:AG7">
    <cfRule type="expression" dxfId="279" priority="101">
      <formula>AND(I$9=0,I$4&gt;$G$4)</formula>
    </cfRule>
    <cfRule type="cellIs" dxfId="278" priority="102" operator="equal">
      <formula>1</formula>
    </cfRule>
    <cfRule type="cellIs" dxfId="277" priority="103" operator="equal">
      <formula>0</formula>
    </cfRule>
  </conditionalFormatting>
  <conditionalFormatting sqref="I7:AG33 I40:AG42 I44:AG50 I52:AG171 J172:AG173 H191:H192 H261 I284:AG284 I284:J285 I285:AE285 H288:H293 H298:H304 I306:AG306 J337:AG339">
    <cfRule type="expression" dxfId="276" priority="104">
      <formula>H$8=1</formula>
    </cfRule>
  </conditionalFormatting>
  <conditionalFormatting sqref="I8:AG9">
    <cfRule type="cellIs" dxfId="275" priority="133" operator="equal">
      <formula>1</formula>
    </cfRule>
    <cfRule type="cellIs" dxfId="274" priority="134" operator="equal">
      <formula>0</formula>
    </cfRule>
  </conditionalFormatting>
  <conditionalFormatting sqref="I40:AG40">
    <cfRule type="expression" dxfId="273" priority="97">
      <formula>AND(I$9=0,I$4&gt;$G$4)</formula>
    </cfRule>
  </conditionalFormatting>
  <conditionalFormatting sqref="I42:AG42 I45:AG47 I59:AG59 I63:AG72 I76:AG79 I127:AG128 I133:AG133 I138:AG139 I142:AG142 I147:AG150 I159:AG162 I168:AG170 I174:AG175 I183:AG184 I195:AG195 I207:AG208">
    <cfRule type="expression" dxfId="272" priority="8">
      <formula>AND(I$9=0,I42&lt;&gt;"")</formula>
    </cfRule>
  </conditionalFormatting>
  <conditionalFormatting sqref="I42:AG42 I58:AG59 I63:AG72 I76:AG79 I127:AG128 I133:AG133 I138:AG139 I142:AG142 I147:AG150 I159:AG162 I168:AG170 I174:AG175 I183:AG184 I195:AG195 I207:AG208 I274:I275">
    <cfRule type="expression" dxfId="271" priority="11">
      <formula>I$9=0</formula>
    </cfRule>
  </conditionalFormatting>
  <conditionalFormatting sqref="I45:AG47">
    <cfRule type="expression" dxfId="270" priority="16">
      <formula>I$9=0</formula>
    </cfRule>
  </conditionalFormatting>
  <conditionalFormatting sqref="I55:AG55">
    <cfRule type="expression" dxfId="269" priority="95">
      <formula>AND(I$9=0,I$4&gt;$G$4)</formula>
    </cfRule>
  </conditionalFormatting>
  <conditionalFormatting sqref="I85:AG112 I116:AG121 I123:AG123">
    <cfRule type="expression" dxfId="268" priority="7">
      <formula>AND(I$7=0,I85&lt;&gt;"")</formula>
    </cfRule>
    <cfRule type="expression" dxfId="267" priority="9">
      <formula>I$7=0</formula>
    </cfRule>
  </conditionalFormatting>
  <conditionalFormatting sqref="I122:AG122">
    <cfRule type="expression" dxfId="266" priority="15">
      <formula>I$9=0</formula>
    </cfRule>
  </conditionalFormatting>
  <conditionalFormatting sqref="I155:AG155">
    <cfRule type="expression" dxfId="265" priority="48">
      <formula>AND(I$9=0,I$4&gt;$G$4)</formula>
    </cfRule>
  </conditionalFormatting>
  <conditionalFormatting sqref="I157:AG158">
    <cfRule type="expression" dxfId="264" priority="46">
      <formula>AND(I$9=0,I$4&gt;$G$4)</formula>
    </cfRule>
  </conditionalFormatting>
  <conditionalFormatting sqref="I163:AG163">
    <cfRule type="expression" dxfId="263" priority="19">
      <formula>AND(I$9=0,I$4&gt;$G$4)</formula>
    </cfRule>
  </conditionalFormatting>
  <conditionalFormatting sqref="I171:AG171">
    <cfRule type="expression" dxfId="262" priority="17">
      <formula>AND(I$9=0,I$4&gt;$G$4)</formula>
    </cfRule>
  </conditionalFormatting>
  <conditionalFormatting sqref="I174:AG193">
    <cfRule type="expression" dxfId="261" priority="31">
      <formula>I$8=1</formula>
    </cfRule>
  </conditionalFormatting>
  <conditionalFormatting sqref="I177:AG177">
    <cfRule type="expression" dxfId="260" priority="44">
      <formula>AND(I$9=0,I$4&gt;$G$4)</formula>
    </cfRule>
  </conditionalFormatting>
  <conditionalFormatting sqref="I194:AG194">
    <cfRule type="expression" dxfId="259" priority="23">
      <formula>AND(I$9=0,I$4&gt;$G$4)</formula>
    </cfRule>
    <cfRule type="expression" dxfId="258" priority="24">
      <formula>I$7=1</formula>
    </cfRule>
  </conditionalFormatting>
  <conditionalFormatting sqref="I195:AG275">
    <cfRule type="expression" dxfId="257" priority="13">
      <formula>I$8=1</formula>
    </cfRule>
  </conditionalFormatting>
  <conditionalFormatting sqref="I203:AG203">
    <cfRule type="cellIs" dxfId="256" priority="128" operator="equal">
      <formula>1</formula>
    </cfRule>
    <cfRule type="cellIs" dxfId="255" priority="129" operator="equal">
      <formula>0</formula>
    </cfRule>
  </conditionalFormatting>
  <conditionalFormatting sqref="I209:AG209">
    <cfRule type="cellIs" dxfId="254" priority="131" operator="equal">
      <formula>0</formula>
    </cfRule>
    <cfRule type="cellIs" dxfId="253" priority="130" operator="equal">
      <formula>1</formula>
    </cfRule>
  </conditionalFormatting>
  <conditionalFormatting sqref="I211:AG211">
    <cfRule type="expression" dxfId="252" priority="93">
      <formula>AND(I$9=0,I$4&gt;$G$4)</formula>
    </cfRule>
  </conditionalFormatting>
  <conditionalFormatting sqref="I223:AG223">
    <cfRule type="expression" dxfId="251" priority="14">
      <formula>I$9=0</formula>
    </cfRule>
  </conditionalFormatting>
  <conditionalFormatting sqref="I226:AG226">
    <cfRule type="expression" dxfId="250" priority="91">
      <formula>AND(I$9=0,I$4&gt;$G$4)</formula>
    </cfRule>
  </conditionalFormatting>
  <conditionalFormatting sqref="I271:AG271">
    <cfRule type="expression" dxfId="249" priority="10">
      <formula>I$9=0</formula>
    </cfRule>
  </conditionalFormatting>
  <conditionalFormatting sqref="I277:AG277">
    <cfRule type="expression" dxfId="248" priority="90">
      <formula>I$8=1</formula>
    </cfRule>
    <cfRule type="expression" dxfId="247" priority="89">
      <formula>AND(I$9=0,I$4&gt;$G$4)</formula>
    </cfRule>
  </conditionalFormatting>
  <conditionalFormatting sqref="I335:AG335">
    <cfRule type="expression" dxfId="246" priority="88">
      <formula>I$8=1</formula>
    </cfRule>
    <cfRule type="expression" dxfId="245" priority="87">
      <formula>AND(I$9=0,I$4&gt;$G$4)</formula>
    </cfRule>
  </conditionalFormatting>
  <conditionalFormatting sqref="I341:AG354">
    <cfRule type="expression" dxfId="244" priority="43">
      <formula>AND(I$9=0,I$4&gt;$G$4)</formula>
    </cfRule>
  </conditionalFormatting>
  <conditionalFormatting sqref="I356:AG356">
    <cfRule type="expression" dxfId="243" priority="85">
      <formula>AND(I$9=0,I$4&gt;$G$4)</formula>
    </cfRule>
    <cfRule type="expression" dxfId="242" priority="86">
      <formula>I$8=1</formula>
    </cfRule>
  </conditionalFormatting>
  <conditionalFormatting sqref="I405:AG405">
    <cfRule type="expression" dxfId="241" priority="59">
      <formula>AND(I$9=0,I$4&gt;$G$4)</formula>
    </cfRule>
    <cfRule type="expression" dxfId="240" priority="60">
      <formula>I$8=1</formula>
    </cfRule>
  </conditionalFormatting>
  <conditionalFormatting sqref="J183:AD184">
    <cfRule type="expression" dxfId="239" priority="30">
      <formula>AND(J$9=0,J$4&gt;$G$4)</formula>
    </cfRule>
  </conditionalFormatting>
  <conditionalFormatting sqref="J51:AG51">
    <cfRule type="expression" dxfId="238" priority="136">
      <formula>J$8=1</formula>
    </cfRule>
  </conditionalFormatting>
  <conditionalFormatting sqref="AE7:AG7">
    <cfRule type="cellIs" dxfId="237" priority="107" operator="equal">
      <formula>0</formula>
    </cfRule>
    <cfRule type="cellIs" dxfId="236" priority="106" operator="equal">
      <formula>1</formula>
    </cfRule>
    <cfRule type="expression" dxfId="235" priority="105">
      <formula>AND(AE$9=0,AE$4&gt;$G$4)</formula>
    </cfRule>
    <cfRule type="expression" dxfId="234" priority="108">
      <formula>AE$8=1</formula>
    </cfRule>
  </conditionalFormatting>
  <conditionalFormatting sqref="AH42:AH44">
    <cfRule type="expression" dxfId="233" priority="6">
      <formula>AH$7=1</formula>
    </cfRule>
  </conditionalFormatting>
  <conditionalFormatting sqref="AH49 AH51 AH63 AH76:AH79 AH85:AH112 AH133 AH147:AH150 AH183:AH184 AH195">
    <cfRule type="expression" dxfId="232" priority="132">
      <formula>AH$7=1</formula>
    </cfRule>
  </conditionalFormatting>
  <dataValidations disablePrompts="1" count="3">
    <dataValidation type="list" allowBlank="1" showInputMessage="1" showErrorMessage="1" sqref="H21" xr:uid="{493DDADC-DDBA-4CAB-83A6-E67CE42FEE24}">
      <formula1>"Please Select,PV,    "</formula1>
    </dataValidation>
    <dataValidation type="list" allowBlank="1" showInputMessage="1" showErrorMessage="1" sqref="H22" xr:uid="{7BC6B3A4-6C16-4111-A172-7264A8E47FD0}">
      <formula1>"Please Select,P50,P75,P90"</formula1>
    </dataValidation>
    <dataValidation type="list" allowBlank="1" showInputMessage="1" showErrorMessage="1" sqref="H37" xr:uid="{F60D9422-5EA6-41E7-9B7E-086D5F419D00}">
      <formula1>"Please Select,0,1,N/A"</formula1>
    </dataValidation>
  </dataValidations>
  <hyperlinks>
    <hyperlink ref="B1" location="'Cover Page'!A1" display="Back to Cover Page" xr:uid="{C5001C0D-F4BF-4931-AD83-443DCD75A427}"/>
  </hyperlinks>
  <pageMargins left="0.7" right="0.7" top="0.75" bottom="0.75" header="0.3" footer="0.3"/>
  <pageSetup orientation="portrait" horizontalDpi="1200" verticalDpi="1200" r:id="rId1"/>
  <ignoredErrors>
    <ignoredError sqref="H32" unlockedFormula="1"/>
  </ignoredErrors>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F99A42AA-3C5A-4FC6-B3C0-835AEF6B0BC3}">
          <x14:formula1>
            <xm:f>'Megaflex Gen NLA'!$H$59:$H$64</xm:f>
          </x14:formula1>
          <xm:sqref>H36</xm:sqref>
        </x14:dataValidation>
        <x14:dataValidation type="list" allowBlank="1" showInputMessage="1" showErrorMessage="1" xr:uid="{10DF39AD-A525-4FFD-BB5D-18E60438AB95}">
          <x14:formula1>
            <xm:f>'Megaflex Gen NLA'!$D$8:$D$11</xm:f>
          </x14:formula1>
          <xm:sqref>H34</xm:sqref>
        </x14:dataValidation>
        <x14:dataValidation type="list" allowBlank="1" showInputMessage="1" showErrorMessage="1" xr:uid="{8EFD9EF1-62EF-44EB-9139-D5F8C8C46255}">
          <x14:formula1>
            <xm:f>'Megaflex Gen NLA'!$C$60:$C$64</xm:f>
          </x14:formula1>
          <xm:sqref>H35</xm:sqref>
        </x14:dataValidation>
        <x14:dataValidation type="list" allowBlank="1" showInputMessage="1" showErrorMessage="1" xr:uid="{7C205FF8-8719-44CD-9E8F-3439D9AEF868}">
          <x14:formula1>
            <xm:f>'Megaflex Gen NLA'!$C$40:$C$44</xm:f>
          </x14:formula1>
          <xm:sqref>H38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B282B-74D4-428D-A2DD-B0CA7837C1C1}">
  <sheetPr>
    <tabColor rgb="FF031F73"/>
  </sheetPr>
  <dimension ref="A1:XFD427"/>
  <sheetViews>
    <sheetView showGridLines="0" zoomScale="60" zoomScaleNormal="60" workbookViewId="0">
      <pane xSplit="8" ySplit="9" topLeftCell="I10" activePane="bottomRight" state="frozen"/>
      <selection pane="topRight" activeCell="I1" sqref="I1"/>
      <selection pane="bottomLeft" activeCell="A9" sqref="A9"/>
      <selection pane="bottomRight" activeCell="H6" sqref="H6"/>
    </sheetView>
  </sheetViews>
  <sheetFormatPr defaultColWidth="0" defaultRowHeight="14.45" customHeight="1" outlineLevelRow="1"/>
  <cols>
    <col min="1" max="1" width="2.7109375" style="3" customWidth="1"/>
    <col min="2" max="2" width="35.7109375" style="3" customWidth="1"/>
    <col min="3" max="3" width="2.7109375" style="3" customWidth="1"/>
    <col min="4" max="4" width="10.28515625" style="3" customWidth="1"/>
    <col min="5" max="5" width="3.7109375" style="3" customWidth="1"/>
    <col min="6" max="6" width="80" style="3" customWidth="1"/>
    <col min="7" max="7" width="23.28515625" style="4" customWidth="1"/>
    <col min="8" max="8" width="26.7109375" style="4" customWidth="1"/>
    <col min="9" max="9" width="23.140625" style="4" customWidth="1"/>
    <col min="10" max="33" width="23.140625" style="3" customWidth="1"/>
    <col min="34" max="34" width="8.7109375" style="3" customWidth="1"/>
    <col min="35" max="16384" width="8.7109375" style="3" hidden="1"/>
  </cols>
  <sheetData>
    <row r="1" spans="1:33" ht="15">
      <c r="B1" s="499" t="s">
        <v>49</v>
      </c>
      <c r="G1" s="3"/>
    </row>
    <row r="2" spans="1:33" ht="15">
      <c r="G2" s="3"/>
    </row>
    <row r="3" spans="1:33" ht="15">
      <c r="A3" s="4"/>
      <c r="B3" s="189" t="s">
        <v>50</v>
      </c>
      <c r="C3" s="4"/>
      <c r="D3" s="4"/>
      <c r="E3" s="4"/>
      <c r="F3" s="163" t="s">
        <v>51</v>
      </c>
      <c r="G3" s="163" t="s">
        <v>52</v>
      </c>
      <c r="H3" s="163" t="s">
        <v>53</v>
      </c>
      <c r="I3" s="127">
        <f>IF(MONTH(H4)=7,H4,"Template Model Start Must Be July")</f>
        <v>45839</v>
      </c>
      <c r="J3" s="128">
        <f>I4+1</f>
        <v>46204</v>
      </c>
      <c r="K3" s="128">
        <f t="shared" ref="K3:AG3" si="0">J4+1</f>
        <v>46569</v>
      </c>
      <c r="L3" s="128">
        <f t="shared" si="0"/>
        <v>46935</v>
      </c>
      <c r="M3" s="128">
        <f t="shared" si="0"/>
        <v>47300</v>
      </c>
      <c r="N3" s="128">
        <f t="shared" si="0"/>
        <v>47665</v>
      </c>
      <c r="O3" s="128">
        <f t="shared" si="0"/>
        <v>48030</v>
      </c>
      <c r="P3" s="128">
        <f t="shared" si="0"/>
        <v>48396</v>
      </c>
      <c r="Q3" s="128">
        <f t="shared" si="0"/>
        <v>48761</v>
      </c>
      <c r="R3" s="128">
        <f t="shared" si="0"/>
        <v>49126</v>
      </c>
      <c r="S3" s="128">
        <f t="shared" si="0"/>
        <v>49491</v>
      </c>
      <c r="T3" s="128">
        <f t="shared" si="0"/>
        <v>49857</v>
      </c>
      <c r="U3" s="128">
        <f t="shared" si="0"/>
        <v>50222</v>
      </c>
      <c r="V3" s="128">
        <f t="shared" si="0"/>
        <v>50587</v>
      </c>
      <c r="W3" s="128">
        <f t="shared" si="0"/>
        <v>50952</v>
      </c>
      <c r="X3" s="128">
        <f t="shared" si="0"/>
        <v>51318</v>
      </c>
      <c r="Y3" s="128">
        <f t="shared" si="0"/>
        <v>51683</v>
      </c>
      <c r="Z3" s="128">
        <f t="shared" si="0"/>
        <v>52048</v>
      </c>
      <c r="AA3" s="128">
        <f t="shared" si="0"/>
        <v>52413</v>
      </c>
      <c r="AB3" s="128">
        <f t="shared" si="0"/>
        <v>52779</v>
      </c>
      <c r="AC3" s="128">
        <f t="shared" si="0"/>
        <v>53144</v>
      </c>
      <c r="AD3" s="128">
        <f t="shared" si="0"/>
        <v>53509</v>
      </c>
      <c r="AE3" s="128">
        <f t="shared" si="0"/>
        <v>53874</v>
      </c>
      <c r="AF3" s="128">
        <f t="shared" si="0"/>
        <v>54240</v>
      </c>
      <c r="AG3" s="128">
        <f t="shared" si="0"/>
        <v>54605</v>
      </c>
    </row>
    <row r="4" spans="1:33" ht="18.75">
      <c r="A4" s="4"/>
      <c r="B4" s="188">
        <f ca="1">IF(SUM(A20:A36,A48,A85:A94,A107:A134,A138,A141:A142,A150,A171:A172,A175:A176,A197,A206,A209,A214,A217,A245,A283:A284,A296:A297,A306:A307,A359)=0,0,1)</f>
        <v>1</v>
      </c>
      <c r="C4" s="4"/>
      <c r="D4" s="4"/>
      <c r="E4" s="4"/>
      <c r="F4" s="478">
        <v>46204</v>
      </c>
      <c r="G4" s="465">
        <f>DATE(YEAR(F4),MONTH(F4)+F6,DAY(F4))</f>
        <v>46569</v>
      </c>
      <c r="H4" s="465">
        <v>45839</v>
      </c>
      <c r="I4" s="127">
        <f>EOMONTH(I3,11)</f>
        <v>46203</v>
      </c>
      <c r="J4" s="128">
        <f t="shared" ref="J4:AG4" si="1">EOMONTH(J3,11)</f>
        <v>46568</v>
      </c>
      <c r="K4" s="128">
        <f t="shared" si="1"/>
        <v>46934</v>
      </c>
      <c r="L4" s="128">
        <f t="shared" si="1"/>
        <v>47299</v>
      </c>
      <c r="M4" s="128">
        <f t="shared" si="1"/>
        <v>47664</v>
      </c>
      <c r="N4" s="128">
        <f t="shared" si="1"/>
        <v>48029</v>
      </c>
      <c r="O4" s="128">
        <f t="shared" si="1"/>
        <v>48395</v>
      </c>
      <c r="P4" s="128">
        <f t="shared" si="1"/>
        <v>48760</v>
      </c>
      <c r="Q4" s="128">
        <f t="shared" si="1"/>
        <v>49125</v>
      </c>
      <c r="R4" s="128">
        <f t="shared" si="1"/>
        <v>49490</v>
      </c>
      <c r="S4" s="128">
        <f t="shared" si="1"/>
        <v>49856</v>
      </c>
      <c r="T4" s="128">
        <f t="shared" si="1"/>
        <v>50221</v>
      </c>
      <c r="U4" s="128">
        <f t="shared" si="1"/>
        <v>50586</v>
      </c>
      <c r="V4" s="128">
        <f t="shared" si="1"/>
        <v>50951</v>
      </c>
      <c r="W4" s="128">
        <f t="shared" si="1"/>
        <v>51317</v>
      </c>
      <c r="X4" s="128">
        <f t="shared" si="1"/>
        <v>51682</v>
      </c>
      <c r="Y4" s="128">
        <f t="shared" si="1"/>
        <v>52047</v>
      </c>
      <c r="Z4" s="128">
        <f t="shared" si="1"/>
        <v>52412</v>
      </c>
      <c r="AA4" s="128">
        <f t="shared" si="1"/>
        <v>52778</v>
      </c>
      <c r="AB4" s="128">
        <f t="shared" si="1"/>
        <v>53143</v>
      </c>
      <c r="AC4" s="128">
        <f t="shared" si="1"/>
        <v>53508</v>
      </c>
      <c r="AD4" s="128">
        <f t="shared" si="1"/>
        <v>53873</v>
      </c>
      <c r="AE4" s="128">
        <f t="shared" si="1"/>
        <v>54239</v>
      </c>
      <c r="AF4" s="128">
        <f t="shared" si="1"/>
        <v>54604</v>
      </c>
      <c r="AG4" s="128">
        <f t="shared" si="1"/>
        <v>54969</v>
      </c>
    </row>
    <row r="5" spans="1:33" ht="15">
      <c r="A5" s="4"/>
      <c r="B5" s="582">
        <f ca="1">SUM(A20:A378)</f>
        <v>40</v>
      </c>
      <c r="C5" s="4"/>
      <c r="D5" s="4"/>
      <c r="E5" s="4"/>
      <c r="F5" s="163" t="s">
        <v>54</v>
      </c>
      <c r="G5" s="192" t="s">
        <v>55</v>
      </c>
      <c r="H5" s="163" t="s">
        <v>56</v>
      </c>
      <c r="I5" s="35">
        <f>YEAR(I4)</f>
        <v>2026</v>
      </c>
      <c r="J5" s="34">
        <f t="shared" ref="J5:AG5" si="2">YEAR(J4)</f>
        <v>2027</v>
      </c>
      <c r="K5" s="34">
        <f t="shared" si="2"/>
        <v>2028</v>
      </c>
      <c r="L5" s="34">
        <f t="shared" si="2"/>
        <v>2029</v>
      </c>
      <c r="M5" s="34">
        <f t="shared" si="2"/>
        <v>2030</v>
      </c>
      <c r="N5" s="34">
        <f t="shared" si="2"/>
        <v>2031</v>
      </c>
      <c r="O5" s="34">
        <f t="shared" si="2"/>
        <v>2032</v>
      </c>
      <c r="P5" s="34">
        <f t="shared" si="2"/>
        <v>2033</v>
      </c>
      <c r="Q5" s="34">
        <f t="shared" si="2"/>
        <v>2034</v>
      </c>
      <c r="R5" s="34">
        <f t="shared" si="2"/>
        <v>2035</v>
      </c>
      <c r="S5" s="34">
        <f t="shared" si="2"/>
        <v>2036</v>
      </c>
      <c r="T5" s="34">
        <f t="shared" si="2"/>
        <v>2037</v>
      </c>
      <c r="U5" s="34">
        <f t="shared" si="2"/>
        <v>2038</v>
      </c>
      <c r="V5" s="34">
        <f t="shared" si="2"/>
        <v>2039</v>
      </c>
      <c r="W5" s="34">
        <f t="shared" si="2"/>
        <v>2040</v>
      </c>
      <c r="X5" s="34">
        <f t="shared" si="2"/>
        <v>2041</v>
      </c>
      <c r="Y5" s="34">
        <f t="shared" si="2"/>
        <v>2042</v>
      </c>
      <c r="Z5" s="34">
        <f t="shared" si="2"/>
        <v>2043</v>
      </c>
      <c r="AA5" s="34">
        <f t="shared" si="2"/>
        <v>2044</v>
      </c>
      <c r="AB5" s="34">
        <f t="shared" si="2"/>
        <v>2045</v>
      </c>
      <c r="AC5" s="34">
        <f t="shared" si="2"/>
        <v>2046</v>
      </c>
      <c r="AD5" s="34">
        <f t="shared" si="2"/>
        <v>2047</v>
      </c>
      <c r="AE5" s="34">
        <f t="shared" si="2"/>
        <v>2048</v>
      </c>
      <c r="AF5" s="34">
        <f t="shared" si="2"/>
        <v>2049</v>
      </c>
      <c r="AG5" s="34">
        <f t="shared" si="2"/>
        <v>2050</v>
      </c>
    </row>
    <row r="6" spans="1:33" ht="15">
      <c r="A6" s="4"/>
      <c r="B6" s="4"/>
      <c r="C6" s="4"/>
      <c r="D6" s="4"/>
      <c r="E6" s="4"/>
      <c r="F6" s="479">
        <v>12</v>
      </c>
      <c r="G6" s="465">
        <f>DATE(YEAR(G4)+H6,MONTH(G4),DAY(G4)-1)</f>
        <v>52047</v>
      </c>
      <c r="H6" s="833">
        <v>15</v>
      </c>
      <c r="I6" s="33"/>
      <c r="J6" s="33"/>
      <c r="K6" s="33"/>
      <c r="L6" s="33"/>
      <c r="M6" s="33"/>
      <c r="N6" s="33"/>
      <c r="O6" s="33"/>
      <c r="P6" s="33"/>
      <c r="Q6" s="33"/>
      <c r="R6" s="33"/>
      <c r="S6" s="33"/>
      <c r="T6" s="33"/>
      <c r="U6" s="33"/>
      <c r="V6" s="33"/>
      <c r="W6" s="33"/>
      <c r="X6" s="33"/>
      <c r="Y6" s="33"/>
      <c r="Z6" s="33"/>
      <c r="AA6" s="33"/>
      <c r="AB6" s="33"/>
      <c r="AC6" s="33"/>
      <c r="AD6" s="33"/>
      <c r="AE6" s="33"/>
      <c r="AF6" s="33"/>
      <c r="AG6" s="33"/>
    </row>
    <row r="7" spans="1:33" ht="15">
      <c r="A7" s="657" t="s">
        <v>57</v>
      </c>
      <c r="B7" s="658"/>
      <c r="C7" s="658"/>
      <c r="D7" s="658"/>
      <c r="E7" s="658"/>
      <c r="F7" s="659"/>
      <c r="G7" s="1" t="s">
        <v>54</v>
      </c>
      <c r="I7" s="129">
        <f>IF(AND(I4&gt;$F$4,I3&lt;$G$4),1,0)</f>
        <v>0</v>
      </c>
      <c r="J7" s="129">
        <f t="shared" ref="J7:AG7" si="3">IF(AND(J4&gt;$F$4,J3&lt;$G$4),1,0)</f>
        <v>1</v>
      </c>
      <c r="K7" s="129">
        <f t="shared" si="3"/>
        <v>0</v>
      </c>
      <c r="L7" s="129">
        <f t="shared" si="3"/>
        <v>0</v>
      </c>
      <c r="M7" s="129">
        <f t="shared" si="3"/>
        <v>0</v>
      </c>
      <c r="N7" s="129">
        <f t="shared" si="3"/>
        <v>0</v>
      </c>
      <c r="O7" s="129">
        <f t="shared" si="3"/>
        <v>0</v>
      </c>
      <c r="P7" s="129">
        <f t="shared" si="3"/>
        <v>0</v>
      </c>
      <c r="Q7" s="129">
        <f t="shared" si="3"/>
        <v>0</v>
      </c>
      <c r="R7" s="129">
        <f t="shared" si="3"/>
        <v>0</v>
      </c>
      <c r="S7" s="129">
        <f t="shared" si="3"/>
        <v>0</v>
      </c>
      <c r="T7" s="129">
        <f t="shared" si="3"/>
        <v>0</v>
      </c>
      <c r="U7" s="129">
        <f t="shared" si="3"/>
        <v>0</v>
      </c>
      <c r="V7" s="129">
        <f t="shared" si="3"/>
        <v>0</v>
      </c>
      <c r="W7" s="129">
        <f t="shared" si="3"/>
        <v>0</v>
      </c>
      <c r="X7" s="129">
        <f t="shared" si="3"/>
        <v>0</v>
      </c>
      <c r="Y7" s="129">
        <f t="shared" si="3"/>
        <v>0</v>
      </c>
      <c r="Z7" s="129">
        <f t="shared" si="3"/>
        <v>0</v>
      </c>
      <c r="AA7" s="129">
        <f t="shared" si="3"/>
        <v>0</v>
      </c>
      <c r="AB7" s="129">
        <f t="shared" si="3"/>
        <v>0</v>
      </c>
      <c r="AC7" s="129">
        <f t="shared" si="3"/>
        <v>0</v>
      </c>
      <c r="AD7" s="129">
        <f t="shared" si="3"/>
        <v>0</v>
      </c>
      <c r="AE7" s="129">
        <f t="shared" si="3"/>
        <v>0</v>
      </c>
      <c r="AF7" s="129">
        <f t="shared" si="3"/>
        <v>0</v>
      </c>
      <c r="AG7" s="129">
        <f t="shared" si="3"/>
        <v>0</v>
      </c>
    </row>
    <row r="8" spans="1:33" ht="15">
      <c r="A8" s="660"/>
      <c r="B8" s="661"/>
      <c r="C8" s="661"/>
      <c r="D8" s="661"/>
      <c r="E8" s="661"/>
      <c r="F8" s="662"/>
      <c r="G8" s="6" t="s">
        <v>58</v>
      </c>
      <c r="H8" s="8" t="s">
        <v>59</v>
      </c>
      <c r="I8" s="129">
        <f t="shared" ref="I8:AG8" si="4">IF(AND(I3&lt;=$G$4,I4&gt;=$G$4),1,0)</f>
        <v>0</v>
      </c>
      <c r="J8" s="129">
        <f t="shared" si="4"/>
        <v>0</v>
      </c>
      <c r="K8" s="129">
        <f t="shared" si="4"/>
        <v>1</v>
      </c>
      <c r="L8" s="129">
        <f t="shared" si="4"/>
        <v>0</v>
      </c>
      <c r="M8" s="129">
        <f t="shared" si="4"/>
        <v>0</v>
      </c>
      <c r="N8" s="129">
        <f t="shared" si="4"/>
        <v>0</v>
      </c>
      <c r="O8" s="129">
        <f t="shared" si="4"/>
        <v>0</v>
      </c>
      <c r="P8" s="129">
        <f t="shared" si="4"/>
        <v>0</v>
      </c>
      <c r="Q8" s="129">
        <f t="shared" si="4"/>
        <v>0</v>
      </c>
      <c r="R8" s="129">
        <f t="shared" si="4"/>
        <v>0</v>
      </c>
      <c r="S8" s="129">
        <f t="shared" si="4"/>
        <v>0</v>
      </c>
      <c r="T8" s="129">
        <f t="shared" si="4"/>
        <v>0</v>
      </c>
      <c r="U8" s="129">
        <f t="shared" si="4"/>
        <v>0</v>
      </c>
      <c r="V8" s="129">
        <f t="shared" si="4"/>
        <v>0</v>
      </c>
      <c r="W8" s="129">
        <f t="shared" si="4"/>
        <v>0</v>
      </c>
      <c r="X8" s="129">
        <f t="shared" si="4"/>
        <v>0</v>
      </c>
      <c r="Y8" s="129">
        <f t="shared" si="4"/>
        <v>0</v>
      </c>
      <c r="Z8" s="129">
        <f t="shared" si="4"/>
        <v>0</v>
      </c>
      <c r="AA8" s="129">
        <f t="shared" si="4"/>
        <v>0</v>
      </c>
      <c r="AB8" s="129">
        <f t="shared" si="4"/>
        <v>0</v>
      </c>
      <c r="AC8" s="129">
        <f t="shared" si="4"/>
        <v>0</v>
      </c>
      <c r="AD8" s="129">
        <f t="shared" si="4"/>
        <v>0</v>
      </c>
      <c r="AE8" s="129">
        <f t="shared" si="4"/>
        <v>0</v>
      </c>
      <c r="AF8" s="129">
        <f t="shared" si="4"/>
        <v>0</v>
      </c>
      <c r="AG8" s="129">
        <f t="shared" si="4"/>
        <v>0</v>
      </c>
    </row>
    <row r="9" spans="1:33" ht="15">
      <c r="A9" s="663"/>
      <c r="B9" s="664"/>
      <c r="C9" s="664"/>
      <c r="D9" s="664"/>
      <c r="E9" s="664"/>
      <c r="F9" s="665"/>
      <c r="G9" s="6" t="s">
        <v>60</v>
      </c>
      <c r="I9" s="129">
        <f t="shared" ref="I9:AG9" si="5">IF(AND(I4&gt;=$G$4,I3&lt;=$G$6),1,0)</f>
        <v>0</v>
      </c>
      <c r="J9" s="129">
        <f t="shared" si="5"/>
        <v>0</v>
      </c>
      <c r="K9" s="129">
        <f t="shared" si="5"/>
        <v>1</v>
      </c>
      <c r="L9" s="129">
        <f t="shared" si="5"/>
        <v>1</v>
      </c>
      <c r="M9" s="129">
        <f t="shared" si="5"/>
        <v>1</v>
      </c>
      <c r="N9" s="129">
        <f t="shared" si="5"/>
        <v>1</v>
      </c>
      <c r="O9" s="129">
        <f t="shared" si="5"/>
        <v>1</v>
      </c>
      <c r="P9" s="129">
        <f t="shared" si="5"/>
        <v>1</v>
      </c>
      <c r="Q9" s="129">
        <f t="shared" si="5"/>
        <v>1</v>
      </c>
      <c r="R9" s="129">
        <f t="shared" si="5"/>
        <v>1</v>
      </c>
      <c r="S9" s="129">
        <f t="shared" si="5"/>
        <v>1</v>
      </c>
      <c r="T9" s="129">
        <f t="shared" si="5"/>
        <v>1</v>
      </c>
      <c r="U9" s="129">
        <f t="shared" si="5"/>
        <v>1</v>
      </c>
      <c r="V9" s="129">
        <f t="shared" si="5"/>
        <v>1</v>
      </c>
      <c r="W9" s="129">
        <f t="shared" si="5"/>
        <v>1</v>
      </c>
      <c r="X9" s="129">
        <f t="shared" si="5"/>
        <v>1</v>
      </c>
      <c r="Y9" s="129">
        <f t="shared" si="5"/>
        <v>1</v>
      </c>
      <c r="Z9" s="129">
        <f t="shared" si="5"/>
        <v>0</v>
      </c>
      <c r="AA9" s="129">
        <f t="shared" si="5"/>
        <v>0</v>
      </c>
      <c r="AB9" s="129">
        <f t="shared" si="5"/>
        <v>0</v>
      </c>
      <c r="AC9" s="129">
        <f t="shared" si="5"/>
        <v>0</v>
      </c>
      <c r="AD9" s="129">
        <f t="shared" si="5"/>
        <v>0</v>
      </c>
      <c r="AE9" s="129">
        <f t="shared" si="5"/>
        <v>0</v>
      </c>
      <c r="AF9" s="129">
        <f t="shared" si="5"/>
        <v>0</v>
      </c>
      <c r="AG9" s="129">
        <f t="shared" si="5"/>
        <v>0</v>
      </c>
    </row>
    <row r="10" spans="1:33" ht="15">
      <c r="A10" s="165" t="s">
        <v>61</v>
      </c>
      <c r="B10" s="165"/>
      <c r="C10" s="165"/>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row>
    <row r="11" spans="1:33" s="4" customFormat="1" ht="15">
      <c r="A11" s="449" t="s">
        <v>62</v>
      </c>
      <c r="B11" s="9"/>
      <c r="C11" s="9"/>
      <c r="D11" s="9"/>
      <c r="H11" s="231"/>
    </row>
    <row r="12" spans="1:33" s="4" customFormat="1" ht="15">
      <c r="A12" s="449" t="s">
        <v>63</v>
      </c>
      <c r="B12" s="9"/>
      <c r="C12" s="9"/>
      <c r="D12" s="9"/>
    </row>
    <row r="13" spans="1:33" s="4" customFormat="1" ht="15">
      <c r="A13" s="449" t="s">
        <v>64</v>
      </c>
      <c r="B13" s="9"/>
      <c r="C13" s="9"/>
      <c r="D13" s="9"/>
    </row>
    <row r="14" spans="1:33" s="4" customFormat="1" ht="15">
      <c r="A14" s="449" t="s">
        <v>65</v>
      </c>
      <c r="B14" s="9"/>
      <c r="C14" s="9"/>
      <c r="D14" s="9"/>
    </row>
    <row r="15" spans="1:33" s="4" customFormat="1" ht="15">
      <c r="A15" s="449" t="s">
        <v>66</v>
      </c>
      <c r="B15" s="9"/>
      <c r="C15" s="9"/>
      <c r="D15" s="9"/>
    </row>
    <row r="16" spans="1:33" s="4" customFormat="1" ht="15">
      <c r="A16" s="449" t="s">
        <v>341</v>
      </c>
      <c r="C16" s="9"/>
      <c r="D16" s="9"/>
    </row>
    <row r="19" spans="1:8" s="4" customFormat="1" ht="15">
      <c r="A19" s="9"/>
      <c r="B19" s="182" t="s">
        <v>68</v>
      </c>
      <c r="C19" s="9"/>
    </row>
    <row r="20" spans="1:8" ht="15">
      <c r="A20" s="583">
        <f t="shared" ref="A20:A36" si="6">IF(B20="",0,1)</f>
        <v>1</v>
      </c>
      <c r="B20" s="130" t="str">
        <f>IF(ISBLANK(H20),"Project Name has not been updated","")</f>
        <v>Project Name has not been updated</v>
      </c>
      <c r="F20" s="134" t="s">
        <v>69</v>
      </c>
      <c r="G20" s="450" t="s">
        <v>70</v>
      </c>
      <c r="H20" s="482"/>
    </row>
    <row r="21" spans="1:8" ht="15">
      <c r="A21" s="583">
        <f t="shared" ref="A21" si="7">IF(B21="",0,1)</f>
        <v>0</v>
      </c>
      <c r="B21" s="130" t="str">
        <f>IF(ISBLANK(H21),"Project Name has not been updated","")</f>
        <v/>
      </c>
      <c r="F21" s="134" t="s">
        <v>71</v>
      </c>
      <c r="G21" s="450" t="s">
        <v>72</v>
      </c>
      <c r="H21" s="592" t="s">
        <v>342</v>
      </c>
    </row>
    <row r="22" spans="1:8" ht="15">
      <c r="A22" s="583">
        <f t="shared" si="6"/>
        <v>1</v>
      </c>
      <c r="B22" s="130" t="str">
        <f>IF(ISBLANK(H22),"Site Name is Blank","")</f>
        <v>Site Name is Blank</v>
      </c>
      <c r="F22" s="134" t="s">
        <v>76</v>
      </c>
      <c r="G22" s="450" t="s">
        <v>70</v>
      </c>
      <c r="H22" s="568"/>
    </row>
    <row r="23" spans="1:8" s="6" customFormat="1" ht="15">
      <c r="A23" s="583">
        <f t="shared" ref="A23" si="8">IF(B23="",0,1)</f>
        <v>1</v>
      </c>
      <c r="B23" s="130" t="str">
        <f>IF(ISBLANK(H23),"Maximum DC Nameplate Capacity","")</f>
        <v>Maximum DC Nameplate Capacity</v>
      </c>
      <c r="F23" s="134" t="s">
        <v>77</v>
      </c>
      <c r="G23" s="450" t="s">
        <v>78</v>
      </c>
      <c r="H23" s="541"/>
    </row>
    <row r="24" spans="1:8" ht="15">
      <c r="A24" s="583">
        <f t="shared" si="6"/>
        <v>1</v>
      </c>
      <c r="B24" s="130" t="str">
        <f>IF(ISBLANK(H24),"Contracted Capacity","")</f>
        <v>Contracted Capacity</v>
      </c>
      <c r="F24" s="134" t="s">
        <v>79</v>
      </c>
      <c r="G24" s="450" t="s">
        <v>80</v>
      </c>
      <c r="H24" s="541"/>
    </row>
    <row r="25" spans="1:8" ht="15">
      <c r="A25" s="583">
        <f t="shared" si="6"/>
        <v>1</v>
      </c>
      <c r="B25" s="130" t="str">
        <f>IF(ISBLANK(H25),"RFP Reference Number is Blank","")</f>
        <v>RFP Reference Number is Blank</v>
      </c>
      <c r="F25" s="134" t="s">
        <v>83</v>
      </c>
      <c r="G25" s="450" t="s">
        <v>84</v>
      </c>
      <c r="H25" s="518"/>
    </row>
    <row r="26" spans="1:8" ht="15">
      <c r="A26" s="583">
        <f t="shared" si="6"/>
        <v>1</v>
      </c>
      <c r="B26" s="130" t="str">
        <f>IF(ISBLANK(H26),"Bidder Reference Number is Blank","")</f>
        <v>Bidder Reference Number is Blank</v>
      </c>
      <c r="F26" s="134" t="s">
        <v>85</v>
      </c>
      <c r="G26" s="450" t="s">
        <v>84</v>
      </c>
      <c r="H26" s="518"/>
    </row>
    <row r="27" spans="1:8" ht="15">
      <c r="A27" s="583">
        <f t="shared" si="6"/>
        <v>1</v>
      </c>
      <c r="B27" s="130" t="str">
        <f>IF(ISBLANK(H27),"Grid Connection Location is Blank","")</f>
        <v>Grid Connection Location is Blank</v>
      </c>
      <c r="F27" s="134" t="s">
        <v>86</v>
      </c>
      <c r="G27" s="450" t="s">
        <v>87</v>
      </c>
      <c r="H27" s="480"/>
    </row>
    <row r="28" spans="1:8" ht="15">
      <c r="A28" s="583">
        <f t="shared" si="6"/>
        <v>1</v>
      </c>
      <c r="B28" s="130" t="str">
        <f>IF(ISBLANK(H28),"Project Location is Blank","")</f>
        <v>Project Location is Blank</v>
      </c>
      <c r="F28" s="134" t="s">
        <v>88</v>
      </c>
      <c r="G28" s="450" t="s">
        <v>87</v>
      </c>
      <c r="H28" s="482"/>
    </row>
    <row r="29" spans="1:8" ht="15">
      <c r="A29" s="583">
        <f t="shared" si="6"/>
        <v>1</v>
      </c>
      <c r="B29" s="130" t="str">
        <f>IF(ISBLANK(H29),"Price is Blank","")</f>
        <v>Price is Blank</v>
      </c>
      <c r="F29" s="134" t="s">
        <v>343</v>
      </c>
      <c r="G29" s="450" t="s">
        <v>90</v>
      </c>
      <c r="H29" s="593"/>
    </row>
    <row r="30" spans="1:8" ht="15">
      <c r="A30" s="583">
        <f t="shared" si="6"/>
        <v>0</v>
      </c>
      <c r="B30" s="130" t="str">
        <f>IF(ISBLANK(H30),"Base Year is Blank","")</f>
        <v/>
      </c>
      <c r="F30" s="134" t="s">
        <v>91</v>
      </c>
      <c r="G30" s="450" t="s">
        <v>92</v>
      </c>
      <c r="H30" s="569">
        <f>H4</f>
        <v>45839</v>
      </c>
    </row>
    <row r="31" spans="1:8" ht="15" hidden="1" outlineLevel="1">
      <c r="F31" s="143" t="s">
        <v>93</v>
      </c>
      <c r="G31" s="450"/>
      <c r="H31" s="450"/>
    </row>
    <row r="32" spans="1:8" ht="15" hidden="1" outlineLevel="1">
      <c r="A32" s="583">
        <f t="shared" si="6"/>
        <v>0</v>
      </c>
      <c r="B32" s="130"/>
      <c r="F32" s="461" t="s">
        <v>344</v>
      </c>
      <c r="G32" s="450" t="s">
        <v>72</v>
      </c>
      <c r="H32" s="481"/>
    </row>
    <row r="33" spans="1:33" ht="15" hidden="1" outlineLevel="1">
      <c r="A33" s="583">
        <f t="shared" si="6"/>
        <v>0</v>
      </c>
      <c r="B33" s="130"/>
      <c r="F33" s="461" t="s">
        <v>345</v>
      </c>
      <c r="G33" s="450" t="s">
        <v>72</v>
      </c>
      <c r="H33" s="481"/>
      <c r="I33" s="3"/>
    </row>
    <row r="34" spans="1:33" ht="15" hidden="1" outlineLevel="1">
      <c r="A34" s="583">
        <f t="shared" si="6"/>
        <v>0</v>
      </c>
      <c r="B34" s="130"/>
      <c r="F34" s="461" t="s">
        <v>346</v>
      </c>
      <c r="G34" s="450" t="s">
        <v>72</v>
      </c>
      <c r="H34" s="481"/>
      <c r="I34" s="3"/>
    </row>
    <row r="35" spans="1:33" ht="15" hidden="1" outlineLevel="1">
      <c r="A35" s="583">
        <f t="shared" si="6"/>
        <v>0</v>
      </c>
      <c r="B35" s="130"/>
      <c r="F35" s="461" t="s">
        <v>347</v>
      </c>
      <c r="G35" s="450" t="s">
        <v>101</v>
      </c>
      <c r="H35" s="483"/>
      <c r="I35" s="3"/>
    </row>
    <row r="36" spans="1:33" ht="27" hidden="1" customHeight="1" outlineLevel="1">
      <c r="A36" s="583">
        <f t="shared" si="6"/>
        <v>0</v>
      </c>
      <c r="B36" s="130"/>
      <c r="F36" s="461" t="s">
        <v>348</v>
      </c>
      <c r="G36" s="450" t="s">
        <v>72</v>
      </c>
      <c r="H36" s="484"/>
      <c r="I36" s="3"/>
    </row>
    <row r="37" spans="1:33" s="6" customFormat="1" ht="15" collapsed="1">
      <c r="G37" s="451"/>
      <c r="J37" s="3"/>
      <c r="K37" s="3"/>
    </row>
    <row r="38" spans="1:33" ht="15">
      <c r="A38" s="165" t="s">
        <v>104</v>
      </c>
      <c r="B38" s="165"/>
      <c r="C38" s="165"/>
      <c r="D38" s="165"/>
      <c r="E38" s="165"/>
      <c r="F38" s="165"/>
      <c r="G38" s="452"/>
      <c r="H38" s="165"/>
      <c r="I38" s="168">
        <f t="shared" ref="I38:AG38" si="9">I5</f>
        <v>2026</v>
      </c>
      <c r="J38" s="168">
        <f t="shared" si="9"/>
        <v>2027</v>
      </c>
      <c r="K38" s="168">
        <f t="shared" si="9"/>
        <v>2028</v>
      </c>
      <c r="L38" s="168">
        <f t="shared" si="9"/>
        <v>2029</v>
      </c>
      <c r="M38" s="168">
        <f t="shared" si="9"/>
        <v>2030</v>
      </c>
      <c r="N38" s="168">
        <f t="shared" si="9"/>
        <v>2031</v>
      </c>
      <c r="O38" s="168">
        <f t="shared" si="9"/>
        <v>2032</v>
      </c>
      <c r="P38" s="168">
        <f t="shared" si="9"/>
        <v>2033</v>
      </c>
      <c r="Q38" s="168">
        <f t="shared" si="9"/>
        <v>2034</v>
      </c>
      <c r="R38" s="168">
        <f t="shared" si="9"/>
        <v>2035</v>
      </c>
      <c r="S38" s="168">
        <f t="shared" si="9"/>
        <v>2036</v>
      </c>
      <c r="T38" s="168">
        <f t="shared" si="9"/>
        <v>2037</v>
      </c>
      <c r="U38" s="168">
        <f t="shared" si="9"/>
        <v>2038</v>
      </c>
      <c r="V38" s="168">
        <f t="shared" si="9"/>
        <v>2039</v>
      </c>
      <c r="W38" s="168">
        <f t="shared" si="9"/>
        <v>2040</v>
      </c>
      <c r="X38" s="168">
        <f t="shared" si="9"/>
        <v>2041</v>
      </c>
      <c r="Y38" s="168">
        <f t="shared" si="9"/>
        <v>2042</v>
      </c>
      <c r="Z38" s="168">
        <f t="shared" si="9"/>
        <v>2043</v>
      </c>
      <c r="AA38" s="168">
        <f t="shared" si="9"/>
        <v>2044</v>
      </c>
      <c r="AB38" s="168">
        <f t="shared" si="9"/>
        <v>2045</v>
      </c>
      <c r="AC38" s="168">
        <f t="shared" si="9"/>
        <v>2046</v>
      </c>
      <c r="AD38" s="168">
        <f t="shared" si="9"/>
        <v>2047</v>
      </c>
      <c r="AE38" s="168">
        <f t="shared" si="9"/>
        <v>2048</v>
      </c>
      <c r="AF38" s="168">
        <f t="shared" si="9"/>
        <v>2049</v>
      </c>
      <c r="AG38" s="168">
        <f t="shared" si="9"/>
        <v>2050</v>
      </c>
    </row>
    <row r="39" spans="1:33" s="4" customFormat="1" ht="15" outlineLevel="1">
      <c r="A39" s="6"/>
      <c r="B39" s="182" t="s">
        <v>68</v>
      </c>
      <c r="C39" s="6"/>
      <c r="D39" s="6"/>
      <c r="E39" s="6"/>
      <c r="F39" s="6"/>
      <c r="G39" s="451"/>
      <c r="H39" s="6"/>
      <c r="I39" s="10"/>
      <c r="J39" s="3"/>
      <c r="K39" s="3"/>
      <c r="L39" s="10"/>
      <c r="M39" s="10"/>
      <c r="N39" s="10"/>
      <c r="O39" s="10"/>
      <c r="P39" s="10"/>
      <c r="Q39" s="10"/>
      <c r="R39" s="10"/>
      <c r="S39" s="10"/>
      <c r="T39" s="10"/>
      <c r="U39" s="10"/>
      <c r="V39" s="10"/>
      <c r="W39" s="10"/>
      <c r="X39" s="10"/>
      <c r="Y39" s="10"/>
      <c r="Z39" s="10"/>
      <c r="AA39" s="10"/>
      <c r="AB39" s="10"/>
      <c r="AC39" s="10"/>
      <c r="AD39" s="10"/>
      <c r="AE39" s="10"/>
      <c r="AF39" s="10"/>
      <c r="AG39" s="10"/>
    </row>
    <row r="40" spans="1:33" ht="14.45" customHeight="1" outlineLevel="1"/>
    <row r="41" spans="1:33" s="4" customFormat="1" ht="15" outlineLevel="1">
      <c r="A41" s="6"/>
      <c r="B41" s="6"/>
      <c r="C41" s="6"/>
      <c r="D41" s="6"/>
      <c r="E41" s="6"/>
      <c r="F41" s="141" t="s">
        <v>116</v>
      </c>
      <c r="G41" s="450" t="s">
        <v>82</v>
      </c>
      <c r="H41" s="476"/>
      <c r="I41" s="538">
        <f>SUMIFS('Macro-economic inputs'!$J$47:$AC$47,'Macro-economic inputs'!$J$45:$AC$45,'BESS Cashflow AFS FI'!I3)</f>
        <v>0.05</v>
      </c>
      <c r="J41" s="538">
        <f>SUMIFS('Macro-economic inputs'!$J$47:$AC$47,'Macro-economic inputs'!$J$45:$AC$45,'BESS Cashflow AFS FI'!J3)</f>
        <v>0.05</v>
      </c>
      <c r="K41" s="538">
        <f>SUMIFS('Macro-economic inputs'!$J$47:$AC$47,'Macro-economic inputs'!$J$45:$AC$45,'BESS Cashflow AFS FI'!K3)</f>
        <v>0.05</v>
      </c>
      <c r="L41" s="538">
        <f>SUMIFS('Macro-economic inputs'!$J$47:$AC$47,'Macro-economic inputs'!$J$45:$AC$45,'BESS Cashflow AFS FI'!L3)</f>
        <v>0.05</v>
      </c>
      <c r="M41" s="538">
        <f>SUMIFS('Macro-economic inputs'!$J$47:$AC$47,'Macro-economic inputs'!$J$45:$AC$45,'BESS Cashflow AFS FI'!M3)</f>
        <v>0.05</v>
      </c>
      <c r="N41" s="538">
        <f>SUMIFS('Macro-economic inputs'!$J$47:$AC$47,'Macro-economic inputs'!$J$45:$AC$45,'BESS Cashflow AFS FI'!N3)</f>
        <v>0.05</v>
      </c>
      <c r="O41" s="538">
        <f>SUMIFS('Macro-economic inputs'!$J$47:$AC$47,'Macro-economic inputs'!$J$45:$AC$45,'BESS Cashflow AFS FI'!O3)</f>
        <v>0.05</v>
      </c>
      <c r="P41" s="538">
        <f>SUMIFS('Macro-economic inputs'!$J$47:$AC$47,'Macro-economic inputs'!$J$45:$AC$45,'BESS Cashflow AFS FI'!P3)</f>
        <v>0.05</v>
      </c>
      <c r="Q41" s="538">
        <f>SUMIFS('Macro-economic inputs'!$J$47:$AC$47,'Macro-economic inputs'!$J$45:$AC$45,'BESS Cashflow AFS FI'!Q3)</f>
        <v>0.05</v>
      </c>
      <c r="R41" s="538">
        <f>SUMIFS('Macro-economic inputs'!$J$47:$AC$47,'Macro-economic inputs'!$J$45:$AC$45,'BESS Cashflow AFS FI'!R3)</f>
        <v>0.05</v>
      </c>
      <c r="S41" s="538">
        <f>SUMIFS('Macro-economic inputs'!$J$47:$AC$47,'Macro-economic inputs'!$J$45:$AC$45,'BESS Cashflow AFS FI'!S3)</f>
        <v>0.05</v>
      </c>
      <c r="T41" s="538">
        <f>SUMIFS('Macro-economic inputs'!$J$47:$AC$47,'Macro-economic inputs'!$J$45:$AC$45,'BESS Cashflow AFS FI'!T3)</f>
        <v>0.05</v>
      </c>
      <c r="U41" s="538">
        <f>SUMIFS('Macro-economic inputs'!$J$47:$AC$47,'Macro-economic inputs'!$J$45:$AC$45,'BESS Cashflow AFS FI'!U3)</f>
        <v>0.05</v>
      </c>
      <c r="V41" s="538">
        <f>SUMIFS('Macro-economic inputs'!$J$47:$AC$47,'Macro-economic inputs'!$J$45:$AC$45,'BESS Cashflow AFS FI'!V3)</f>
        <v>0.05</v>
      </c>
      <c r="W41" s="538">
        <f>SUMIFS('Macro-economic inputs'!$J$47:$AC$47,'Macro-economic inputs'!$J$45:$AC$45,'BESS Cashflow AFS FI'!W3)</f>
        <v>0.05</v>
      </c>
      <c r="X41" s="538">
        <f>SUMIFS('Macro-economic inputs'!$J$47:$AC$47,'Macro-economic inputs'!$J$45:$AC$45,'BESS Cashflow AFS FI'!X3)</f>
        <v>0.05</v>
      </c>
      <c r="Y41" s="538">
        <f>SUMIFS('Macro-economic inputs'!$J$47:$AC$47,'Macro-economic inputs'!$J$45:$AC$45,'BESS Cashflow AFS FI'!Y3)</f>
        <v>0.05</v>
      </c>
      <c r="Z41" s="538">
        <f>SUMIFS('Macro-economic inputs'!$J$47:$AC$47,'Macro-economic inputs'!$J$45:$AC$45,'BESS Cashflow AFS FI'!Z3)</f>
        <v>0.05</v>
      </c>
      <c r="AA41" s="538">
        <f>SUMIFS('Macro-economic inputs'!$J$47:$AC$47,'Macro-economic inputs'!$J$45:$AC$45,'BESS Cashflow AFS FI'!AA3)</f>
        <v>0.05</v>
      </c>
      <c r="AB41" s="538">
        <f>SUMIFS('Macro-economic inputs'!$J$47:$AC$47,'Macro-economic inputs'!$J$45:$AC$45,'BESS Cashflow AFS FI'!AB3)</f>
        <v>0.05</v>
      </c>
      <c r="AC41" s="538">
        <f>SUMIFS('Macro-economic inputs'!$J$47:$AC$47,'Macro-economic inputs'!$J$45:$AC$45,'BESS Cashflow AFS FI'!AC3)</f>
        <v>0</v>
      </c>
      <c r="AD41" s="538">
        <f>SUMIFS('Macro-economic inputs'!$J$47:$AC$47,'Macro-economic inputs'!$J$45:$AC$45,'BESS Cashflow AFS FI'!AD3)</f>
        <v>0</v>
      </c>
      <c r="AE41" s="538">
        <f>SUMIFS('Macro-economic inputs'!$J$47:$AC$47,'Macro-economic inputs'!$J$45:$AC$45,'BESS Cashflow AFS FI'!AE3)</f>
        <v>0</v>
      </c>
      <c r="AF41" s="538">
        <f>SUMIFS('Macro-economic inputs'!$J$47:$AC$47,'Macro-economic inputs'!$J$45:$AC$45,'BESS Cashflow AFS FI'!AF3)</f>
        <v>0</v>
      </c>
      <c r="AG41" s="538">
        <f>SUMIFS('Macro-economic inputs'!$J$47:$AC$47,'Macro-economic inputs'!$J$45:$AC$45,'BESS Cashflow AFS FI'!AG3)</f>
        <v>0</v>
      </c>
    </row>
    <row r="42" spans="1:33" s="4" customFormat="1" ht="15" outlineLevel="1">
      <c r="A42" s="6"/>
      <c r="B42" s="6"/>
      <c r="C42" s="6"/>
      <c r="D42" s="6"/>
      <c r="E42" s="6"/>
      <c r="F42" s="141" t="s">
        <v>349</v>
      </c>
      <c r="G42" s="450" t="s">
        <v>82</v>
      </c>
      <c r="H42" s="111"/>
      <c r="I42" s="538">
        <f>SUMIFS('Macro-economic inputs'!$J$48:$AC$48,'Macro-economic inputs'!$J$45:$AC$45,'BESS Cashflow AFS FI'!I3)</f>
        <v>0.1</v>
      </c>
      <c r="J42" s="538">
        <f>SUMIFS('Macro-economic inputs'!$J$48:$AC$48,'Macro-economic inputs'!$J$45:$AC$45,'BESS Cashflow AFS FI'!J3)</f>
        <v>0.1</v>
      </c>
      <c r="K42" s="538">
        <f>SUMIFS('Macro-economic inputs'!$J$48:$AC$48,'Macro-economic inputs'!$J$45:$AC$45,'BESS Cashflow AFS FI'!K3)</f>
        <v>0.1</v>
      </c>
      <c r="L42" s="538">
        <f>SUMIFS('Macro-economic inputs'!$J$48:$AC$48,'Macro-economic inputs'!$J$45:$AC$45,'BESS Cashflow AFS FI'!L3)</f>
        <v>0.1</v>
      </c>
      <c r="M42" s="538">
        <f>SUMIFS('Macro-economic inputs'!$J$48:$AC$48,'Macro-economic inputs'!$J$45:$AC$45,'BESS Cashflow AFS FI'!M3)</f>
        <v>0.1</v>
      </c>
      <c r="N42" s="538">
        <f>SUMIFS('Macro-economic inputs'!$J$48:$AC$48,'Macro-economic inputs'!$J$45:$AC$45,'BESS Cashflow AFS FI'!N3)</f>
        <v>0.1</v>
      </c>
      <c r="O42" s="538">
        <f>SUMIFS('Macro-economic inputs'!$J$48:$AC$48,'Macro-economic inputs'!$J$45:$AC$45,'BESS Cashflow AFS FI'!O3)</f>
        <v>0.1</v>
      </c>
      <c r="P42" s="538">
        <f>SUMIFS('Macro-economic inputs'!$J$48:$AC$48,'Macro-economic inputs'!$J$45:$AC$45,'BESS Cashflow AFS FI'!P3)</f>
        <v>0.1</v>
      </c>
      <c r="Q42" s="538">
        <f>SUMIFS('Macro-economic inputs'!$J$48:$AC$48,'Macro-economic inputs'!$J$45:$AC$45,'BESS Cashflow AFS FI'!Q3)</f>
        <v>0.1</v>
      </c>
      <c r="R42" s="538">
        <f>SUMIFS('Macro-economic inputs'!$J$48:$AC$48,'Macro-economic inputs'!$J$45:$AC$45,'BESS Cashflow AFS FI'!R3)</f>
        <v>0.1</v>
      </c>
      <c r="S42" s="538">
        <f>SUMIFS('Macro-economic inputs'!$J$48:$AC$48,'Macro-economic inputs'!$J$45:$AC$45,'BESS Cashflow AFS FI'!S3)</f>
        <v>0.1</v>
      </c>
      <c r="T42" s="538">
        <f>SUMIFS('Macro-economic inputs'!$J$48:$AC$48,'Macro-economic inputs'!$J$45:$AC$45,'BESS Cashflow AFS FI'!T3)</f>
        <v>0.1</v>
      </c>
      <c r="U42" s="538">
        <f>SUMIFS('Macro-economic inputs'!$J$48:$AC$48,'Macro-economic inputs'!$J$45:$AC$45,'BESS Cashflow AFS FI'!U3)</f>
        <v>0.1</v>
      </c>
      <c r="V42" s="538">
        <f>SUMIFS('Macro-economic inputs'!$J$48:$AC$48,'Macro-economic inputs'!$J$45:$AC$45,'BESS Cashflow AFS FI'!V3)</f>
        <v>0.1</v>
      </c>
      <c r="W42" s="538">
        <f>SUMIFS('Macro-economic inputs'!$J$48:$AC$48,'Macro-economic inputs'!$J$45:$AC$45,'BESS Cashflow AFS FI'!W3)</f>
        <v>0.1</v>
      </c>
      <c r="X42" s="538">
        <f>SUMIFS('Macro-economic inputs'!$J$48:$AC$48,'Macro-economic inputs'!$J$45:$AC$45,'BESS Cashflow AFS FI'!X3)</f>
        <v>0.1</v>
      </c>
      <c r="Y42" s="538">
        <f>SUMIFS('Macro-economic inputs'!$J$48:$AC$48,'Macro-economic inputs'!$J$45:$AC$45,'BESS Cashflow AFS FI'!Y3)</f>
        <v>0.1</v>
      </c>
      <c r="Z42" s="538">
        <f>SUMIFS('Macro-economic inputs'!$J$48:$AC$48,'Macro-economic inputs'!$J$45:$AC$45,'BESS Cashflow AFS FI'!Z3)</f>
        <v>0.1</v>
      </c>
      <c r="AA42" s="538">
        <f>SUMIFS('Macro-economic inputs'!$J$48:$AC$48,'Macro-economic inputs'!$J$45:$AC$45,'BESS Cashflow AFS FI'!AA3)</f>
        <v>0.1</v>
      </c>
      <c r="AB42" s="538">
        <f>SUMIFS('Macro-economic inputs'!$J$48:$AC$48,'Macro-economic inputs'!$J$45:$AC$45,'BESS Cashflow AFS FI'!AB3)</f>
        <v>0.1</v>
      </c>
      <c r="AC42" s="538">
        <f>SUMIFS('Macro-economic inputs'!$J$48:$AC$48,'Macro-economic inputs'!$J$45:$AC$45,'BESS Cashflow AFS FI'!AC3)</f>
        <v>0</v>
      </c>
      <c r="AD42" s="538">
        <f>SUMIFS('Macro-economic inputs'!$J$48:$AC$48,'Macro-economic inputs'!$J$45:$AC$45,'BESS Cashflow AFS FI'!AD3)</f>
        <v>0</v>
      </c>
      <c r="AE42" s="538">
        <f>SUMIFS('Macro-economic inputs'!$J$48:$AC$48,'Macro-economic inputs'!$J$45:$AC$45,'BESS Cashflow AFS FI'!AE3)</f>
        <v>0</v>
      </c>
      <c r="AF42" s="538">
        <f>SUMIFS('Macro-economic inputs'!$J$48:$AC$48,'Macro-economic inputs'!$J$45:$AC$45,'BESS Cashflow AFS FI'!AF3)</f>
        <v>0</v>
      </c>
      <c r="AG42" s="538">
        <f>SUMIFS('Macro-economic inputs'!$J$48:$AC$48,'Macro-economic inputs'!$J$45:$AC$45,'BESS Cashflow AFS FI'!AG3)</f>
        <v>0</v>
      </c>
    </row>
    <row r="43" spans="1:33" s="4" customFormat="1" ht="15" outlineLevel="1">
      <c r="A43" s="6"/>
      <c r="B43" s="6"/>
      <c r="C43" s="6"/>
      <c r="D43" s="6"/>
      <c r="E43" s="6"/>
      <c r="F43" s="141"/>
      <c r="G43" s="450"/>
      <c r="H43" s="111"/>
      <c r="I43" s="111"/>
      <c r="J43" s="10"/>
      <c r="K43" s="10"/>
      <c r="L43" s="111"/>
      <c r="M43" s="111"/>
      <c r="N43" s="111"/>
      <c r="O43" s="111"/>
      <c r="P43" s="111"/>
      <c r="Q43" s="111"/>
      <c r="R43" s="111"/>
      <c r="S43" s="111"/>
      <c r="T43" s="111"/>
      <c r="U43" s="111"/>
      <c r="V43" s="111"/>
      <c r="W43" s="111"/>
      <c r="X43" s="111"/>
      <c r="Y43" s="111"/>
      <c r="Z43" s="111"/>
      <c r="AA43" s="111"/>
      <c r="AB43" s="111"/>
      <c r="AC43" s="111"/>
      <c r="AD43" s="111"/>
      <c r="AE43" s="111"/>
      <c r="AF43" s="111"/>
      <c r="AG43" s="111"/>
    </row>
    <row r="44" spans="1:33" s="4" customFormat="1" ht="15" outlineLevel="1">
      <c r="A44" s="583">
        <f t="shared" ref="A44" si="10">IF(B44="",0,1)</f>
        <v>1</v>
      </c>
      <c r="B44" s="130" t="str">
        <f>IF(H44=0,"Capacity AC","")</f>
        <v>Capacity AC</v>
      </c>
      <c r="C44" s="9"/>
      <c r="D44" s="9"/>
      <c r="E44" s="6"/>
      <c r="F44" s="141" t="s">
        <v>350</v>
      </c>
      <c r="G44" s="450" t="s">
        <v>111</v>
      </c>
      <c r="H44" s="584">
        <f>SUMIF($I$9:$AG$9,1,I44:AG44)</f>
        <v>0</v>
      </c>
      <c r="I44" s="542"/>
      <c r="J44" s="485"/>
      <c r="K44" s="485"/>
      <c r="L44" s="485"/>
      <c r="M44" s="485"/>
      <c r="N44" s="485"/>
      <c r="O44" s="485"/>
      <c r="P44" s="485"/>
      <c r="Q44" s="485"/>
      <c r="R44" s="485"/>
      <c r="S44" s="485"/>
      <c r="T44" s="485"/>
      <c r="U44" s="485"/>
      <c r="V44" s="485"/>
      <c r="W44" s="485"/>
      <c r="X44" s="485"/>
      <c r="Y44" s="485"/>
      <c r="Z44" s="485"/>
      <c r="AA44" s="485"/>
      <c r="AB44" s="485"/>
      <c r="AC44" s="485"/>
      <c r="AD44" s="485"/>
      <c r="AE44" s="485"/>
      <c r="AF44" s="485"/>
      <c r="AG44" s="485"/>
    </row>
    <row r="45" spans="1:33" s="4" customFormat="1" ht="15" outlineLevel="1">
      <c r="A45" s="583">
        <f t="shared" ref="A45" si="11">IF(B45="",0,1)</f>
        <v>1</v>
      </c>
      <c r="B45" s="130" t="str">
        <f>IF(H45=0,"RTE AC","")</f>
        <v>RTE AC</v>
      </c>
      <c r="C45" s="9"/>
      <c r="D45" s="9"/>
      <c r="E45" s="6"/>
      <c r="F45" s="141" t="s">
        <v>351</v>
      </c>
      <c r="G45" s="450" t="s">
        <v>82</v>
      </c>
      <c r="H45" s="591">
        <f>SUMIF($I$9:$AG$9,1,I45:AG45)</f>
        <v>0</v>
      </c>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c r="AF45" s="486"/>
      <c r="AG45" s="486"/>
    </row>
    <row r="46" spans="1:33" s="4" customFormat="1" ht="15" outlineLevel="1">
      <c r="A46" s="6"/>
      <c r="B46" s="6"/>
      <c r="C46" s="6"/>
      <c r="D46" s="6"/>
      <c r="E46" s="6"/>
      <c r="F46" s="141" t="s">
        <v>108</v>
      </c>
      <c r="G46" s="450" t="s">
        <v>109</v>
      </c>
      <c r="H46" s="464"/>
      <c r="I46" s="537">
        <f t="shared" ref="I46:AG46" si="12">IF(AND(I3&gt;=BESS_COD,I4&lt;=BESS_PPA_EndDate),I4-I3+1,IF(AND(BESS_COD&gt;I3,BESS_COD&lt;I4),BESS_COD-I3,IF(AND(BESS_PPA_EndDate&gt;I3,BESS_PPA_EndDate&lt;I4),BESS_PPA_EndDate-I3)))*I9</f>
        <v>0</v>
      </c>
      <c r="J46" s="527">
        <f t="shared" si="12"/>
        <v>0</v>
      </c>
      <c r="K46" s="527">
        <f t="shared" si="12"/>
        <v>366</v>
      </c>
      <c r="L46" s="527">
        <f t="shared" si="12"/>
        <v>365</v>
      </c>
      <c r="M46" s="527">
        <f t="shared" si="12"/>
        <v>365</v>
      </c>
      <c r="N46" s="527">
        <f t="shared" si="12"/>
        <v>365</v>
      </c>
      <c r="O46" s="527">
        <f t="shared" si="12"/>
        <v>366</v>
      </c>
      <c r="P46" s="527">
        <f t="shared" si="12"/>
        <v>365</v>
      </c>
      <c r="Q46" s="527">
        <f t="shared" si="12"/>
        <v>365</v>
      </c>
      <c r="R46" s="527">
        <f t="shared" si="12"/>
        <v>365</v>
      </c>
      <c r="S46" s="527">
        <f t="shared" si="12"/>
        <v>366</v>
      </c>
      <c r="T46" s="527">
        <f t="shared" si="12"/>
        <v>365</v>
      </c>
      <c r="U46" s="527">
        <f t="shared" si="12"/>
        <v>365</v>
      </c>
      <c r="V46" s="527">
        <f t="shared" si="12"/>
        <v>365</v>
      </c>
      <c r="W46" s="527">
        <f t="shared" si="12"/>
        <v>366</v>
      </c>
      <c r="X46" s="527">
        <f t="shared" si="12"/>
        <v>365</v>
      </c>
      <c r="Y46" s="527">
        <f t="shared" si="12"/>
        <v>365</v>
      </c>
      <c r="Z46" s="527">
        <f t="shared" si="12"/>
        <v>0</v>
      </c>
      <c r="AA46" s="527">
        <f t="shared" si="12"/>
        <v>0</v>
      </c>
      <c r="AB46" s="527">
        <f t="shared" si="12"/>
        <v>0</v>
      </c>
      <c r="AC46" s="527">
        <f t="shared" si="12"/>
        <v>0</v>
      </c>
      <c r="AD46" s="527">
        <f t="shared" si="12"/>
        <v>0</v>
      </c>
      <c r="AE46" s="527">
        <f t="shared" si="12"/>
        <v>0</v>
      </c>
      <c r="AF46" s="527">
        <f t="shared" si="12"/>
        <v>0</v>
      </c>
      <c r="AG46" s="527">
        <f t="shared" si="12"/>
        <v>0</v>
      </c>
    </row>
    <row r="47" spans="1:33" ht="15" outlineLevel="1">
      <c r="D47" s="6"/>
      <c r="E47" s="6"/>
      <c r="F47" s="141"/>
      <c r="G47" s="453"/>
      <c r="H47" s="20"/>
      <c r="I47" s="20"/>
      <c r="J47" s="10">
        <f>IF(AND(J4&gt;=BESS_COD,J5&lt;=BESS_PPA_EndDate),J5-J4+1,IF(AND(BESS_COD&gt;J4,BESS_COD&lt;J5),BESS_COD-J4,IF(AND(BESS_PPA_EndDate&gt;J4,BESS_PPA_EndDate&lt;J5),BESS_PPA_EndDate-J4)))*J10</f>
        <v>0</v>
      </c>
      <c r="K47" s="10">
        <f>IF(AND(K4&gt;=BESS_COD,K5&lt;=BESS_PPA_EndDate),K5-K4+1,IF(AND(BESS_COD&gt;K4,BESS_COD&lt;K5),BESS_COD-K4,IF(AND(BESS_PPA_EndDate&gt;K4,BESS_PPA_EndDate&lt;K5),BESS_PPA_EndDate-K4)))*K10</f>
        <v>0</v>
      </c>
      <c r="L47" s="20"/>
      <c r="M47" s="20"/>
      <c r="N47" s="20"/>
      <c r="O47" s="20"/>
      <c r="P47" s="20"/>
      <c r="Q47" s="20"/>
      <c r="R47" s="20"/>
      <c r="S47" s="20"/>
      <c r="T47" s="20"/>
      <c r="U47" s="20"/>
      <c r="V47" s="20"/>
      <c r="W47" s="20"/>
      <c r="X47" s="20"/>
      <c r="Y47" s="20"/>
      <c r="Z47" s="20"/>
      <c r="AA47" s="20"/>
      <c r="AB47" s="20"/>
      <c r="AC47" s="20"/>
      <c r="AD47" s="20"/>
      <c r="AE47" s="20"/>
      <c r="AF47" s="20"/>
      <c r="AG47" s="20"/>
    </row>
    <row r="48" spans="1:33" s="134" customFormat="1" ht="15" customHeight="1" outlineLevel="1">
      <c r="F48" s="141" t="s">
        <v>89</v>
      </c>
      <c r="G48" s="450" t="s">
        <v>90</v>
      </c>
      <c r="H48" s="520"/>
      <c r="I48" s="521">
        <f>BESS_Price</f>
        <v>0</v>
      </c>
      <c r="J48" s="521">
        <f t="shared" ref="J48:AG48" si="13">I48*(1+J41)</f>
        <v>0</v>
      </c>
      <c r="K48" s="521">
        <f t="shared" si="13"/>
        <v>0</v>
      </c>
      <c r="L48" s="521">
        <f t="shared" si="13"/>
        <v>0</v>
      </c>
      <c r="M48" s="521">
        <f t="shared" si="13"/>
        <v>0</v>
      </c>
      <c r="N48" s="521">
        <f t="shared" si="13"/>
        <v>0</v>
      </c>
      <c r="O48" s="521">
        <f t="shared" si="13"/>
        <v>0</v>
      </c>
      <c r="P48" s="521">
        <f t="shared" si="13"/>
        <v>0</v>
      </c>
      <c r="Q48" s="521">
        <f t="shared" si="13"/>
        <v>0</v>
      </c>
      <c r="R48" s="521">
        <f t="shared" si="13"/>
        <v>0</v>
      </c>
      <c r="S48" s="521">
        <f t="shared" si="13"/>
        <v>0</v>
      </c>
      <c r="T48" s="521">
        <f t="shared" si="13"/>
        <v>0</v>
      </c>
      <c r="U48" s="521">
        <f t="shared" si="13"/>
        <v>0</v>
      </c>
      <c r="V48" s="521">
        <f t="shared" si="13"/>
        <v>0</v>
      </c>
      <c r="W48" s="521">
        <f t="shared" si="13"/>
        <v>0</v>
      </c>
      <c r="X48" s="521">
        <f t="shared" si="13"/>
        <v>0</v>
      </c>
      <c r="Y48" s="521">
        <f t="shared" si="13"/>
        <v>0</v>
      </c>
      <c r="Z48" s="521">
        <f t="shared" si="13"/>
        <v>0</v>
      </c>
      <c r="AA48" s="521">
        <f t="shared" si="13"/>
        <v>0</v>
      </c>
      <c r="AB48" s="521">
        <f t="shared" si="13"/>
        <v>0</v>
      </c>
      <c r="AC48" s="521">
        <f t="shared" si="13"/>
        <v>0</v>
      </c>
      <c r="AD48" s="521">
        <f t="shared" si="13"/>
        <v>0</v>
      </c>
      <c r="AE48" s="521">
        <f t="shared" si="13"/>
        <v>0</v>
      </c>
      <c r="AF48" s="521">
        <f t="shared" si="13"/>
        <v>0</v>
      </c>
      <c r="AG48" s="521">
        <f t="shared" si="13"/>
        <v>0</v>
      </c>
    </row>
    <row r="49" spans="1:33" s="134" customFormat="1" ht="15" outlineLevel="1">
      <c r="F49" s="142" t="s">
        <v>352</v>
      </c>
      <c r="G49" s="450"/>
      <c r="H49" s="139"/>
      <c r="J49" s="523"/>
      <c r="K49" s="523"/>
      <c r="L49" s="141"/>
      <c r="M49" s="141"/>
      <c r="N49" s="141"/>
      <c r="O49" s="141"/>
      <c r="P49" s="141"/>
      <c r="Q49" s="141"/>
      <c r="R49" s="141"/>
      <c r="S49" s="141"/>
      <c r="T49" s="141"/>
      <c r="U49" s="141"/>
      <c r="V49" s="141"/>
      <c r="W49" s="141"/>
      <c r="X49" s="141"/>
      <c r="Y49" s="141"/>
      <c r="Z49" s="141"/>
      <c r="AA49" s="141"/>
      <c r="AB49" s="141"/>
      <c r="AC49" s="141"/>
      <c r="AD49" s="141"/>
      <c r="AE49" s="141"/>
      <c r="AF49" s="141"/>
      <c r="AG49" s="141"/>
    </row>
    <row r="50" spans="1:33" s="141" customFormat="1" ht="14.45" customHeight="1" outlineLevel="1">
      <c r="G50" s="134"/>
      <c r="H50" s="134"/>
      <c r="I50" s="134"/>
      <c r="J50" s="523"/>
      <c r="K50" s="523"/>
    </row>
    <row r="51" spans="1:33" s="134" customFormat="1" ht="15" outlineLevel="1">
      <c r="F51" s="519" t="s">
        <v>353</v>
      </c>
      <c r="G51" s="450"/>
      <c r="H51" s="520"/>
      <c r="I51" s="450"/>
      <c r="J51" s="523"/>
      <c r="K51" s="523"/>
      <c r="L51" s="450"/>
      <c r="M51" s="450"/>
      <c r="N51" s="450"/>
      <c r="O51" s="450"/>
      <c r="P51" s="450"/>
      <c r="Q51" s="450"/>
      <c r="R51" s="450"/>
      <c r="S51" s="450"/>
      <c r="T51" s="450"/>
      <c r="U51" s="450"/>
      <c r="V51" s="450"/>
      <c r="W51" s="450"/>
      <c r="X51" s="450"/>
      <c r="Y51" s="450"/>
      <c r="Z51" s="450"/>
      <c r="AA51" s="450"/>
      <c r="AB51" s="450"/>
      <c r="AC51" s="450"/>
      <c r="AD51" s="450"/>
      <c r="AE51" s="450"/>
      <c r="AF51" s="450"/>
      <c r="AG51" s="450"/>
    </row>
    <row r="52" spans="1:33" s="134" customFormat="1" ht="15" outlineLevel="1">
      <c r="F52" s="461" t="s">
        <v>354</v>
      </c>
      <c r="G52" s="450" t="s">
        <v>355</v>
      </c>
      <c r="H52" s="594">
        <v>1</v>
      </c>
      <c r="I52" s="450"/>
      <c r="J52" s="523"/>
      <c r="K52" s="523"/>
      <c r="L52" s="450"/>
      <c r="M52" s="450"/>
      <c r="N52" s="450"/>
      <c r="O52" s="450"/>
      <c r="P52" s="450"/>
      <c r="Q52" s="450"/>
      <c r="R52" s="450"/>
      <c r="S52" s="450"/>
      <c r="T52" s="450"/>
      <c r="U52" s="450"/>
      <c r="V52" s="450"/>
      <c r="W52" s="450"/>
      <c r="X52" s="450"/>
      <c r="Y52" s="450"/>
      <c r="Z52" s="450"/>
      <c r="AA52" s="450"/>
      <c r="AB52" s="450"/>
      <c r="AC52" s="450"/>
      <c r="AD52" s="450"/>
      <c r="AE52" s="450"/>
      <c r="AF52" s="450"/>
      <c r="AG52" s="450"/>
    </row>
    <row r="53" spans="1:33" s="134" customFormat="1" ht="15" outlineLevel="1">
      <c r="F53" s="461" t="s">
        <v>356</v>
      </c>
      <c r="G53" s="450" t="s">
        <v>355</v>
      </c>
      <c r="H53" s="594">
        <v>2</v>
      </c>
      <c r="I53" s="450"/>
      <c r="J53" s="523"/>
      <c r="K53" s="523"/>
      <c r="L53" s="450"/>
      <c r="M53" s="450"/>
      <c r="N53" s="450"/>
      <c r="O53" s="450"/>
      <c r="P53" s="450"/>
      <c r="Q53" s="450"/>
      <c r="R53" s="450"/>
      <c r="S53" s="450"/>
      <c r="T53" s="450"/>
      <c r="U53" s="450"/>
      <c r="V53" s="450"/>
      <c r="W53" s="450"/>
      <c r="X53" s="450"/>
      <c r="Y53" s="450"/>
      <c r="Z53" s="450"/>
      <c r="AA53" s="450"/>
      <c r="AB53" s="450"/>
      <c r="AC53" s="450"/>
      <c r="AD53" s="450"/>
      <c r="AE53" s="450"/>
      <c r="AF53" s="450"/>
      <c r="AG53" s="450"/>
    </row>
    <row r="54" spans="1:33" s="134" customFormat="1" ht="15" outlineLevel="1">
      <c r="F54" s="461" t="s">
        <v>357</v>
      </c>
      <c r="G54" s="450" t="s">
        <v>355</v>
      </c>
      <c r="H54" s="594">
        <v>1</v>
      </c>
      <c r="I54" s="450"/>
      <c r="J54" s="523"/>
      <c r="K54" s="523"/>
      <c r="L54" s="450"/>
      <c r="M54" s="450"/>
      <c r="N54" s="450"/>
      <c r="O54" s="450"/>
      <c r="P54" s="450"/>
      <c r="Q54" s="450"/>
      <c r="R54" s="450"/>
      <c r="S54" s="450"/>
      <c r="T54" s="450"/>
      <c r="U54" s="450"/>
      <c r="V54" s="450"/>
      <c r="W54" s="450"/>
      <c r="X54" s="450"/>
      <c r="Y54" s="450"/>
      <c r="Z54" s="450"/>
      <c r="AA54" s="450"/>
      <c r="AB54" s="450"/>
      <c r="AC54" s="450"/>
      <c r="AD54" s="450"/>
      <c r="AE54" s="450"/>
      <c r="AF54" s="450"/>
      <c r="AG54" s="450"/>
    </row>
    <row r="55" spans="1:33" s="134" customFormat="1" ht="15" outlineLevel="1">
      <c r="F55" s="141" t="s">
        <v>358</v>
      </c>
      <c r="G55" s="450" t="s">
        <v>359</v>
      </c>
      <c r="H55" s="628">
        <f>((H52+H54)*5+H53*1)*52</f>
        <v>624</v>
      </c>
      <c r="I55" s="450"/>
      <c r="J55" s="523"/>
      <c r="K55" s="523"/>
      <c r="L55" s="450"/>
      <c r="M55" s="450"/>
      <c r="N55" s="450"/>
      <c r="O55" s="450"/>
      <c r="P55" s="450"/>
      <c r="Q55" s="450"/>
      <c r="R55" s="450"/>
      <c r="S55" s="450"/>
      <c r="T55" s="450"/>
      <c r="U55" s="450"/>
      <c r="V55" s="450"/>
      <c r="W55" s="450"/>
      <c r="X55" s="450"/>
      <c r="Y55" s="450"/>
      <c r="Z55" s="450"/>
      <c r="AA55" s="450"/>
      <c r="AB55" s="450"/>
      <c r="AC55" s="450"/>
      <c r="AD55" s="450"/>
      <c r="AE55" s="450"/>
      <c r="AF55" s="450"/>
      <c r="AG55" s="450"/>
    </row>
    <row r="56" spans="1:33" s="134" customFormat="1" ht="15" outlineLevel="1">
      <c r="F56" s="524" t="s">
        <v>360</v>
      </c>
      <c r="G56" s="450"/>
      <c r="H56" s="525"/>
      <c r="I56" s="450"/>
      <c r="J56" s="523"/>
      <c r="K56" s="523"/>
      <c r="L56" s="450"/>
      <c r="M56" s="450"/>
      <c r="N56" s="450"/>
      <c r="O56" s="450"/>
      <c r="P56" s="450"/>
      <c r="Q56" s="450"/>
      <c r="R56" s="450"/>
      <c r="S56" s="450"/>
      <c r="T56" s="450"/>
      <c r="U56" s="450"/>
      <c r="V56" s="450"/>
      <c r="W56" s="450"/>
      <c r="X56" s="450"/>
      <c r="Y56" s="450"/>
      <c r="Z56" s="450"/>
      <c r="AA56" s="450"/>
      <c r="AB56" s="450"/>
      <c r="AC56" s="450"/>
      <c r="AD56" s="450"/>
      <c r="AE56" s="450"/>
      <c r="AF56" s="450"/>
      <c r="AG56" s="450"/>
    </row>
    <row r="57" spans="1:33" s="134" customFormat="1" ht="15" outlineLevel="1">
      <c r="F57" s="461" t="s">
        <v>361</v>
      </c>
      <c r="G57" s="450" t="s">
        <v>362</v>
      </c>
      <c r="H57" s="595">
        <f>'Megaflex LA'!K23/100</f>
        <v>2.0312000000000001</v>
      </c>
      <c r="I57" s="450"/>
      <c r="J57" s="523"/>
      <c r="K57" s="523"/>
      <c r="L57" s="450"/>
      <c r="M57" s="450"/>
      <c r="N57" s="450"/>
      <c r="O57" s="450"/>
      <c r="P57" s="450"/>
      <c r="Q57" s="450"/>
      <c r="R57" s="450"/>
      <c r="S57" s="450"/>
      <c r="T57" s="450"/>
      <c r="U57" s="450"/>
      <c r="V57" s="450"/>
      <c r="W57" s="450"/>
      <c r="X57" s="450"/>
      <c r="Y57" s="450"/>
      <c r="Z57" s="450"/>
      <c r="AA57" s="450"/>
      <c r="AB57" s="450"/>
      <c r="AC57" s="450"/>
      <c r="AD57" s="450"/>
      <c r="AE57" s="450"/>
      <c r="AF57" s="450"/>
      <c r="AG57" s="450"/>
    </row>
    <row r="58" spans="1:33" s="134" customFormat="1" ht="15" outlineLevel="1">
      <c r="F58" s="461" t="s">
        <v>363</v>
      </c>
      <c r="G58" s="450" t="s">
        <v>362</v>
      </c>
      <c r="H58" s="595">
        <f>'Megaflex LA'!M23/100</f>
        <v>1.3977000000000002</v>
      </c>
      <c r="I58" s="450"/>
      <c r="J58" s="523"/>
      <c r="K58" s="523"/>
      <c r="L58" s="450"/>
      <c r="M58" s="450"/>
      <c r="N58" s="450"/>
      <c r="O58" s="450"/>
      <c r="P58" s="450"/>
      <c r="Q58" s="450"/>
      <c r="R58" s="450"/>
      <c r="S58" s="450"/>
      <c r="T58" s="450"/>
      <c r="U58" s="450"/>
      <c r="V58" s="450"/>
      <c r="W58" s="450"/>
      <c r="X58" s="450"/>
      <c r="Y58" s="450"/>
      <c r="Z58" s="450"/>
      <c r="AA58" s="450"/>
      <c r="AB58" s="450"/>
      <c r="AC58" s="450"/>
      <c r="AD58" s="450"/>
      <c r="AE58" s="450"/>
      <c r="AF58" s="450"/>
      <c r="AG58" s="450"/>
    </row>
    <row r="59" spans="1:33" s="134" customFormat="1" ht="15" outlineLevel="1">
      <c r="F59" s="461" t="s">
        <v>364</v>
      </c>
      <c r="G59" s="450" t="s">
        <v>362</v>
      </c>
      <c r="H59" s="595">
        <f>'Megaflex LA'!O23/100</f>
        <v>0.88670000000000004</v>
      </c>
      <c r="I59" s="450"/>
      <c r="J59" s="523"/>
      <c r="K59" s="523"/>
      <c r="L59" s="450"/>
      <c r="M59" s="450"/>
      <c r="N59" s="450"/>
      <c r="O59" s="450"/>
      <c r="P59" s="450"/>
      <c r="Q59" s="450"/>
      <c r="R59" s="450"/>
      <c r="S59" s="450"/>
      <c r="T59" s="450"/>
      <c r="U59" s="450"/>
      <c r="V59" s="450"/>
      <c r="W59" s="450"/>
      <c r="X59" s="450"/>
      <c r="Y59" s="450"/>
      <c r="Z59" s="450"/>
      <c r="AA59" s="450"/>
      <c r="AB59" s="450"/>
      <c r="AC59" s="450"/>
      <c r="AD59" s="450"/>
      <c r="AE59" s="450"/>
      <c r="AF59" s="450"/>
      <c r="AG59" s="450"/>
    </row>
    <row r="60" spans="1:33" s="141" customFormat="1" ht="14.45" customHeight="1" outlineLevel="1">
      <c r="F60" s="141" t="s">
        <v>365</v>
      </c>
      <c r="G60" s="450" t="s">
        <v>362</v>
      </c>
      <c r="H60" s="526">
        <f>((H52*5+H53)*H$59+(5*H54)*H58)/12</f>
        <v>1.0996166666666667</v>
      </c>
      <c r="I60" s="450"/>
      <c r="J60" s="523"/>
      <c r="K60" s="523"/>
      <c r="L60" s="450"/>
      <c r="M60" s="450"/>
      <c r="N60" s="450"/>
      <c r="O60" s="450"/>
      <c r="P60" s="450"/>
      <c r="Q60" s="450"/>
      <c r="R60" s="450"/>
      <c r="S60" s="450"/>
      <c r="T60" s="450"/>
      <c r="U60" s="450"/>
      <c r="V60" s="450"/>
      <c r="W60" s="450"/>
      <c r="X60" s="450"/>
      <c r="Y60" s="450"/>
      <c r="Z60" s="450"/>
      <c r="AA60" s="450"/>
      <c r="AB60" s="450"/>
      <c r="AC60" s="450"/>
      <c r="AD60" s="450"/>
      <c r="AE60" s="450"/>
      <c r="AF60" s="450"/>
      <c r="AG60" s="450"/>
    </row>
    <row r="61" spans="1:33" s="134" customFormat="1" ht="15" outlineLevel="1">
      <c r="F61" s="141" t="s">
        <v>366</v>
      </c>
      <c r="G61" s="450" t="s">
        <v>362</v>
      </c>
      <c r="H61" s="526">
        <f>(((H52+H54)*5*H$57+H53*H$58)/12)</f>
        <v>1.9256166666666668</v>
      </c>
      <c r="I61" s="450"/>
      <c r="J61" s="523"/>
      <c r="K61" s="523"/>
      <c r="L61" s="450"/>
      <c r="M61" s="450"/>
      <c r="N61" s="450"/>
      <c r="O61" s="450"/>
      <c r="P61" s="450"/>
      <c r="Q61" s="450"/>
      <c r="R61" s="450"/>
      <c r="S61" s="450"/>
      <c r="T61" s="450"/>
      <c r="U61" s="450"/>
      <c r="V61" s="450"/>
      <c r="W61" s="450"/>
      <c r="X61" s="450"/>
      <c r="Y61" s="450"/>
      <c r="Z61" s="450"/>
      <c r="AA61" s="450"/>
      <c r="AB61" s="450"/>
      <c r="AC61" s="450"/>
      <c r="AD61" s="450"/>
      <c r="AE61" s="450"/>
      <c r="AF61" s="450"/>
      <c r="AG61" s="450"/>
    </row>
    <row r="62" spans="1:33" s="134" customFormat="1" ht="15" outlineLevel="1">
      <c r="F62" s="524" t="s">
        <v>367</v>
      </c>
      <c r="G62" s="450"/>
      <c r="H62" s="526"/>
      <c r="I62" s="450"/>
      <c r="J62" s="523"/>
      <c r="K62" s="523"/>
      <c r="L62" s="450"/>
      <c r="M62" s="450"/>
      <c r="N62" s="450"/>
      <c r="O62" s="450"/>
      <c r="P62" s="450"/>
      <c r="Q62" s="450"/>
      <c r="R62" s="450"/>
      <c r="S62" s="450"/>
      <c r="T62" s="450"/>
      <c r="U62" s="450"/>
      <c r="V62" s="450"/>
      <c r="W62" s="450"/>
      <c r="X62" s="450"/>
      <c r="Y62" s="450"/>
      <c r="Z62" s="450"/>
      <c r="AA62" s="450"/>
      <c r="AB62" s="450"/>
      <c r="AC62" s="450"/>
      <c r="AD62" s="450"/>
      <c r="AE62" s="450"/>
      <c r="AF62" s="450"/>
      <c r="AG62" s="450"/>
    </row>
    <row r="63" spans="1:33" s="134" customFormat="1" ht="15" outlineLevel="1">
      <c r="F63" s="461" t="s">
        <v>368</v>
      </c>
      <c r="G63" s="450" t="s">
        <v>362</v>
      </c>
      <c r="H63" s="595">
        <f>'Megaflex LA'!E23/100</f>
        <v>6.2270000000000003</v>
      </c>
      <c r="I63" s="450"/>
      <c r="J63" s="523"/>
      <c r="K63" s="523"/>
      <c r="L63" s="450"/>
      <c r="M63" s="450"/>
      <c r="N63" s="450"/>
      <c r="O63" s="450"/>
      <c r="P63" s="450"/>
      <c r="Q63" s="450"/>
      <c r="R63" s="450"/>
      <c r="S63" s="450"/>
      <c r="T63" s="450"/>
      <c r="U63" s="450"/>
      <c r="V63" s="450"/>
      <c r="W63" s="450"/>
      <c r="X63" s="450"/>
      <c r="Y63" s="450"/>
      <c r="Z63" s="450"/>
      <c r="AA63" s="450"/>
      <c r="AB63" s="450"/>
      <c r="AC63" s="450"/>
      <c r="AD63" s="450"/>
      <c r="AE63" s="450"/>
      <c r="AF63" s="450"/>
      <c r="AG63" s="450"/>
    </row>
    <row r="64" spans="1:33" s="134" customFormat="1" ht="15" outlineLevel="1">
      <c r="A64" s="519"/>
      <c r="B64" s="519"/>
      <c r="C64" s="519"/>
      <c r="D64" s="519"/>
      <c r="E64" s="519"/>
      <c r="F64" s="461" t="s">
        <v>369</v>
      </c>
      <c r="G64" s="450" t="s">
        <v>362</v>
      </c>
      <c r="H64" s="595">
        <f>'Megaflex LA'!G23/100</f>
        <v>1.8865000000000001</v>
      </c>
      <c r="I64" s="450"/>
      <c r="J64" s="523"/>
      <c r="K64" s="523"/>
      <c r="L64" s="450"/>
      <c r="M64" s="450"/>
      <c r="N64" s="450"/>
      <c r="O64" s="450"/>
      <c r="P64" s="450"/>
      <c r="Q64" s="450"/>
      <c r="R64" s="450"/>
      <c r="S64" s="450"/>
      <c r="T64" s="450"/>
      <c r="U64" s="450"/>
      <c r="V64" s="450"/>
      <c r="W64" s="450"/>
      <c r="X64" s="450"/>
      <c r="Y64" s="450"/>
      <c r="Z64" s="450"/>
      <c r="AA64" s="450"/>
      <c r="AB64" s="450"/>
      <c r="AC64" s="450"/>
      <c r="AD64" s="450"/>
      <c r="AE64" s="450"/>
      <c r="AF64" s="450"/>
      <c r="AG64" s="450"/>
    </row>
    <row r="65" spans="1:33" s="134" customFormat="1" ht="15" outlineLevel="1">
      <c r="A65" s="519"/>
      <c r="B65" s="519"/>
      <c r="C65" s="519"/>
      <c r="D65" s="519"/>
      <c r="E65" s="519"/>
      <c r="F65" s="461" t="s">
        <v>370</v>
      </c>
      <c r="G65" s="450" t="s">
        <v>362</v>
      </c>
      <c r="H65" s="595">
        <f>'Megaflex LA'!I23/100</f>
        <v>1.0244</v>
      </c>
      <c r="I65" s="450"/>
      <c r="J65" s="523"/>
      <c r="K65" s="523"/>
      <c r="L65" s="450"/>
      <c r="M65" s="450"/>
      <c r="N65" s="450"/>
      <c r="O65" s="450"/>
      <c r="P65" s="450"/>
      <c r="Q65" s="450"/>
      <c r="R65" s="450"/>
      <c r="S65" s="450"/>
      <c r="T65" s="450"/>
      <c r="U65" s="450"/>
      <c r="V65" s="450"/>
      <c r="W65" s="450"/>
      <c r="X65" s="450"/>
      <c r="Y65" s="450"/>
      <c r="Z65" s="450"/>
      <c r="AA65" s="450"/>
      <c r="AB65" s="450"/>
      <c r="AC65" s="450"/>
      <c r="AD65" s="450"/>
      <c r="AE65" s="450"/>
      <c r="AF65" s="450"/>
      <c r="AG65" s="450"/>
    </row>
    <row r="66" spans="1:33" s="134" customFormat="1" ht="15" outlineLevel="1">
      <c r="A66" s="519"/>
      <c r="B66" s="519"/>
      <c r="C66" s="519"/>
      <c r="D66" s="519"/>
      <c r="E66" s="519"/>
      <c r="F66" s="141" t="s">
        <v>365</v>
      </c>
      <c r="G66" s="450" t="s">
        <v>362</v>
      </c>
      <c r="H66" s="526">
        <f>((H52*5+H53)*H$65+H54*5*H$64)/12</f>
        <v>1.3836083333333333</v>
      </c>
      <c r="I66" s="450"/>
      <c r="J66" s="523"/>
      <c r="K66" s="523"/>
      <c r="L66" s="450"/>
      <c r="M66" s="450"/>
      <c r="N66" s="450"/>
      <c r="O66" s="450"/>
      <c r="P66" s="450"/>
      <c r="Q66" s="450"/>
      <c r="R66" s="450"/>
      <c r="S66" s="450"/>
      <c r="T66" s="450"/>
      <c r="U66" s="450"/>
      <c r="V66" s="450"/>
      <c r="W66" s="450"/>
      <c r="X66" s="450"/>
      <c r="Y66" s="450"/>
      <c r="Z66" s="450"/>
      <c r="AA66" s="450"/>
      <c r="AB66" s="450"/>
      <c r="AC66" s="450"/>
      <c r="AD66" s="450"/>
      <c r="AE66" s="450"/>
      <c r="AF66" s="450"/>
      <c r="AG66" s="450"/>
    </row>
    <row r="67" spans="1:33" s="134" customFormat="1" ht="15.75" outlineLevel="1" thickBot="1">
      <c r="A67" s="519"/>
      <c r="B67" s="519"/>
      <c r="C67" s="519"/>
      <c r="D67" s="519"/>
      <c r="E67" s="519"/>
      <c r="F67" s="141" t="s">
        <v>366</v>
      </c>
      <c r="G67" s="450" t="s">
        <v>362</v>
      </c>
      <c r="H67" s="526">
        <f>(((H52+H54)*5*H$63+H53*1*H$64)/12)</f>
        <v>5.5035833333333342</v>
      </c>
      <c r="I67" s="527"/>
      <c r="J67" s="523"/>
      <c r="K67" s="523"/>
      <c r="L67" s="450"/>
      <c r="M67" s="450"/>
      <c r="N67" s="450"/>
      <c r="O67" s="450"/>
      <c r="P67" s="450"/>
      <c r="Q67" s="450"/>
      <c r="R67" s="450"/>
      <c r="S67" s="450"/>
      <c r="T67" s="450"/>
      <c r="U67" s="450"/>
      <c r="V67" s="450"/>
      <c r="W67" s="450"/>
      <c r="X67" s="450"/>
      <c r="Y67" s="450"/>
      <c r="Z67" s="450"/>
      <c r="AA67" s="527"/>
      <c r="AB67" s="527"/>
      <c r="AC67" s="527"/>
      <c r="AD67" s="527"/>
      <c r="AE67" s="527"/>
      <c r="AF67" s="527"/>
      <c r="AG67" s="527"/>
    </row>
    <row r="68" spans="1:33" s="141" customFormat="1" ht="14.45" customHeight="1" outlineLevel="1">
      <c r="F68" s="141" t="s">
        <v>365</v>
      </c>
      <c r="G68" s="450" t="s">
        <v>362</v>
      </c>
      <c r="H68" s="528">
        <f>(H60*39+H66*13)/52</f>
        <v>1.1706145833333332</v>
      </c>
      <c r="I68" s="521">
        <f>H68</f>
        <v>1.1706145833333332</v>
      </c>
      <c r="J68" s="521">
        <f t="shared" ref="J68" si="14">I68*(1+J$42)</f>
        <v>1.2876760416666666</v>
      </c>
      <c r="K68" s="521">
        <f t="shared" ref="K68:Z68" si="15">J68*(1+K$42)</f>
        <v>1.4164436458333334</v>
      </c>
      <c r="L68" s="521">
        <f t="shared" si="15"/>
        <v>1.5580880104166668</v>
      </c>
      <c r="M68" s="521">
        <f t="shared" si="15"/>
        <v>1.7138968114583335</v>
      </c>
      <c r="N68" s="521">
        <f t="shared" si="15"/>
        <v>1.885286492604167</v>
      </c>
      <c r="O68" s="521">
        <f t="shared" si="15"/>
        <v>2.0738151418645838</v>
      </c>
      <c r="P68" s="521">
        <f t="shared" si="15"/>
        <v>2.2811966560510424</v>
      </c>
      <c r="Q68" s="521">
        <f t="shared" si="15"/>
        <v>2.5093163216561467</v>
      </c>
      <c r="R68" s="521">
        <f t="shared" si="15"/>
        <v>2.7602479538217617</v>
      </c>
      <c r="S68" s="521">
        <f t="shared" si="15"/>
        <v>3.0362727492039383</v>
      </c>
      <c r="T68" s="521">
        <f t="shared" si="15"/>
        <v>3.3399000241243324</v>
      </c>
      <c r="U68" s="521">
        <f t="shared" si="15"/>
        <v>3.6738900265367658</v>
      </c>
      <c r="V68" s="521">
        <f t="shared" si="15"/>
        <v>4.0412790291904424</v>
      </c>
      <c r="W68" s="521">
        <f t="shared" si="15"/>
        <v>4.4454069321094867</v>
      </c>
      <c r="X68" s="521">
        <f t="shared" si="15"/>
        <v>4.8899476253204357</v>
      </c>
      <c r="Y68" s="521">
        <f t="shared" si="15"/>
        <v>5.3789423878524794</v>
      </c>
      <c r="Z68" s="521">
        <f t="shared" si="15"/>
        <v>5.9168366266377275</v>
      </c>
      <c r="AA68" s="521">
        <f t="shared" ref="AA68:AG68" si="16">Z68*(1+AA$42)</f>
        <v>6.5085202893015008</v>
      </c>
      <c r="AB68" s="521">
        <f t="shared" si="16"/>
        <v>7.1593723182316511</v>
      </c>
      <c r="AC68" s="521">
        <f t="shared" si="16"/>
        <v>7.1593723182316511</v>
      </c>
      <c r="AD68" s="521">
        <f t="shared" si="16"/>
        <v>7.1593723182316511</v>
      </c>
      <c r="AE68" s="521">
        <f t="shared" si="16"/>
        <v>7.1593723182316511</v>
      </c>
      <c r="AF68" s="521">
        <f t="shared" si="16"/>
        <v>7.1593723182316511</v>
      </c>
      <c r="AG68" s="521">
        <f t="shared" si="16"/>
        <v>7.1593723182316511</v>
      </c>
    </row>
    <row r="69" spans="1:33" s="134" customFormat="1" ht="15.75" outlineLevel="1" thickBot="1">
      <c r="A69" s="522"/>
      <c r="B69" s="522"/>
      <c r="C69" s="522"/>
      <c r="D69" s="522"/>
      <c r="E69" s="519"/>
      <c r="F69" s="141" t="s">
        <v>371</v>
      </c>
      <c r="G69" s="450" t="s">
        <v>362</v>
      </c>
      <c r="H69" s="529">
        <f>(H61*39+H67*13)/52</f>
        <v>2.8201083333333341</v>
      </c>
      <c r="I69" s="521">
        <f>H69</f>
        <v>2.8201083333333341</v>
      </c>
      <c r="J69" s="521">
        <f t="shared" ref="J69" si="17">I69*(1+J$42)</f>
        <v>3.1021191666666676</v>
      </c>
      <c r="K69" s="521">
        <f t="shared" ref="K69:Z69" si="18">J69*(1+K$42)</f>
        <v>3.4123310833333349</v>
      </c>
      <c r="L69" s="521">
        <f t="shared" si="18"/>
        <v>3.7535641916666687</v>
      </c>
      <c r="M69" s="521">
        <f t="shared" si="18"/>
        <v>4.1289206108333358</v>
      </c>
      <c r="N69" s="521">
        <f t="shared" si="18"/>
        <v>4.54181267191667</v>
      </c>
      <c r="O69" s="521">
        <f t="shared" si="18"/>
        <v>4.9959939391083372</v>
      </c>
      <c r="P69" s="521">
        <f t="shared" si="18"/>
        <v>5.4955933330191717</v>
      </c>
      <c r="Q69" s="521">
        <f t="shared" si="18"/>
        <v>6.0451526663210897</v>
      </c>
      <c r="R69" s="521">
        <f t="shared" si="18"/>
        <v>6.6496679329531991</v>
      </c>
      <c r="S69" s="521">
        <f t="shared" si="18"/>
        <v>7.3146347262485198</v>
      </c>
      <c r="T69" s="521">
        <f t="shared" si="18"/>
        <v>8.0460981988733717</v>
      </c>
      <c r="U69" s="521">
        <f t="shared" si="18"/>
        <v>8.8507080187607095</v>
      </c>
      <c r="V69" s="521">
        <f t="shared" si="18"/>
        <v>9.7357788206367815</v>
      </c>
      <c r="W69" s="521">
        <f t="shared" si="18"/>
        <v>10.709356702700461</v>
      </c>
      <c r="X69" s="521">
        <f t="shared" si="18"/>
        <v>11.780292372970509</v>
      </c>
      <c r="Y69" s="521">
        <f t="shared" si="18"/>
        <v>12.958321610267561</v>
      </c>
      <c r="Z69" s="521">
        <f t="shared" si="18"/>
        <v>14.254153771294318</v>
      </c>
      <c r="AA69" s="521">
        <f t="shared" ref="AA69:AG69" si="19">Z69*(1+AA$42)</f>
        <v>15.67956914842375</v>
      </c>
      <c r="AB69" s="521">
        <f t="shared" si="19"/>
        <v>17.247526063266125</v>
      </c>
      <c r="AC69" s="521">
        <f t="shared" si="19"/>
        <v>17.247526063266125</v>
      </c>
      <c r="AD69" s="521">
        <f t="shared" si="19"/>
        <v>17.247526063266125</v>
      </c>
      <c r="AE69" s="521">
        <f t="shared" si="19"/>
        <v>17.247526063266125</v>
      </c>
      <c r="AF69" s="521">
        <f t="shared" si="19"/>
        <v>17.247526063266125</v>
      </c>
      <c r="AG69" s="521">
        <f t="shared" si="19"/>
        <v>17.247526063266125</v>
      </c>
    </row>
    <row r="70" spans="1:33" s="134" customFormat="1" ht="15" outlineLevel="1">
      <c r="A70" s="522"/>
      <c r="B70" s="522"/>
      <c r="C70" s="522"/>
      <c r="D70" s="522"/>
      <c r="E70" s="519"/>
      <c r="F70" s="141" t="s">
        <v>372</v>
      </c>
      <c r="G70" s="450" t="s">
        <v>111</v>
      </c>
      <c r="H70" s="530">
        <f t="shared" ref="H70:H73" si="20">SUMIF($I$9:$AG$9,1,I70:AG70)</f>
        <v>0</v>
      </c>
      <c r="I70" s="139">
        <f t="shared" ref="I70:AG70" si="21">I44*Annual_Cycles*I46/(I4-I3+1)</f>
        <v>0</v>
      </c>
      <c r="J70" s="139">
        <f t="shared" si="21"/>
        <v>0</v>
      </c>
      <c r="K70" s="139">
        <f t="shared" si="21"/>
        <v>0</v>
      </c>
      <c r="L70" s="139">
        <f t="shared" si="21"/>
        <v>0</v>
      </c>
      <c r="M70" s="139">
        <f t="shared" si="21"/>
        <v>0</v>
      </c>
      <c r="N70" s="139">
        <f t="shared" si="21"/>
        <v>0</v>
      </c>
      <c r="O70" s="139">
        <f t="shared" si="21"/>
        <v>0</v>
      </c>
      <c r="P70" s="139">
        <f t="shared" si="21"/>
        <v>0</v>
      </c>
      <c r="Q70" s="139">
        <f t="shared" si="21"/>
        <v>0</v>
      </c>
      <c r="R70" s="139">
        <f t="shared" si="21"/>
        <v>0</v>
      </c>
      <c r="S70" s="139">
        <f t="shared" si="21"/>
        <v>0</v>
      </c>
      <c r="T70" s="139">
        <f t="shared" si="21"/>
        <v>0</v>
      </c>
      <c r="U70" s="139">
        <f t="shared" si="21"/>
        <v>0</v>
      </c>
      <c r="V70" s="139">
        <f t="shared" si="21"/>
        <v>0</v>
      </c>
      <c r="W70" s="139">
        <f t="shared" si="21"/>
        <v>0</v>
      </c>
      <c r="X70" s="139">
        <f t="shared" si="21"/>
        <v>0</v>
      </c>
      <c r="Y70" s="139">
        <f t="shared" si="21"/>
        <v>0</v>
      </c>
      <c r="Z70" s="139">
        <f t="shared" si="21"/>
        <v>0</v>
      </c>
      <c r="AA70" s="139">
        <f t="shared" si="21"/>
        <v>0</v>
      </c>
      <c r="AB70" s="139">
        <f t="shared" si="21"/>
        <v>0</v>
      </c>
      <c r="AC70" s="139">
        <f t="shared" si="21"/>
        <v>0</v>
      </c>
      <c r="AD70" s="139">
        <f t="shared" si="21"/>
        <v>0</v>
      </c>
      <c r="AE70" s="139">
        <f t="shared" si="21"/>
        <v>0</v>
      </c>
      <c r="AF70" s="139">
        <f t="shared" si="21"/>
        <v>0</v>
      </c>
      <c r="AG70" s="139">
        <f t="shared" si="21"/>
        <v>0</v>
      </c>
    </row>
    <row r="71" spans="1:33" s="134" customFormat="1" ht="15" outlineLevel="1">
      <c r="A71" s="519"/>
      <c r="B71" s="519"/>
      <c r="C71" s="531"/>
      <c r="D71" s="531"/>
      <c r="E71" s="519"/>
      <c r="F71" s="141" t="s">
        <v>373</v>
      </c>
      <c r="G71" s="450" t="s">
        <v>111</v>
      </c>
      <c r="H71" s="530">
        <f t="shared" si="20"/>
        <v>0</v>
      </c>
      <c r="I71" s="139">
        <f t="shared" ref="I71:Y71" si="22">IFERROR(I70/I45,0)</f>
        <v>0</v>
      </c>
      <c r="J71" s="139">
        <f t="shared" si="22"/>
        <v>0</v>
      </c>
      <c r="K71" s="139">
        <f>IFERROR(K70/K45,0)</f>
        <v>0</v>
      </c>
      <c r="L71" s="139">
        <f t="shared" si="22"/>
        <v>0</v>
      </c>
      <c r="M71" s="139">
        <f t="shared" si="22"/>
        <v>0</v>
      </c>
      <c r="N71" s="139">
        <f t="shared" si="22"/>
        <v>0</v>
      </c>
      <c r="O71" s="139">
        <f t="shared" si="22"/>
        <v>0</v>
      </c>
      <c r="P71" s="139">
        <f t="shared" si="22"/>
        <v>0</v>
      </c>
      <c r="Q71" s="139">
        <f t="shared" si="22"/>
        <v>0</v>
      </c>
      <c r="R71" s="139">
        <f t="shared" si="22"/>
        <v>0</v>
      </c>
      <c r="S71" s="139">
        <f t="shared" si="22"/>
        <v>0</v>
      </c>
      <c r="T71" s="139">
        <f t="shared" si="22"/>
        <v>0</v>
      </c>
      <c r="U71" s="139">
        <f t="shared" si="22"/>
        <v>0</v>
      </c>
      <c r="V71" s="139">
        <f t="shared" si="22"/>
        <v>0</v>
      </c>
      <c r="W71" s="139">
        <f t="shared" si="22"/>
        <v>0</v>
      </c>
      <c r="X71" s="139">
        <f t="shared" si="22"/>
        <v>0</v>
      </c>
      <c r="Y71" s="139">
        <f t="shared" si="22"/>
        <v>0</v>
      </c>
      <c r="Z71" s="139">
        <f t="shared" ref="Z71:AG71" si="23">IFERROR(Z70/Z45,0)</f>
        <v>0</v>
      </c>
      <c r="AA71" s="139">
        <f t="shared" si="23"/>
        <v>0</v>
      </c>
      <c r="AB71" s="139">
        <f t="shared" si="23"/>
        <v>0</v>
      </c>
      <c r="AC71" s="139">
        <f t="shared" si="23"/>
        <v>0</v>
      </c>
      <c r="AD71" s="139">
        <f t="shared" si="23"/>
        <v>0</v>
      </c>
      <c r="AE71" s="139">
        <f t="shared" si="23"/>
        <v>0</v>
      </c>
      <c r="AF71" s="139">
        <f t="shared" si="23"/>
        <v>0</v>
      </c>
      <c r="AG71" s="139">
        <f t="shared" si="23"/>
        <v>0</v>
      </c>
    </row>
    <row r="72" spans="1:33" s="134" customFormat="1" ht="15" outlineLevel="1">
      <c r="A72" s="522"/>
      <c r="B72" s="522"/>
      <c r="C72" s="522"/>
      <c r="D72" s="522"/>
      <c r="E72" s="519"/>
      <c r="F72" s="141" t="s">
        <v>374</v>
      </c>
      <c r="G72" s="450" t="s">
        <v>375</v>
      </c>
      <c r="H72" s="530">
        <f t="shared" si="20"/>
        <v>0</v>
      </c>
      <c r="I72" s="139">
        <f>I70*I48/1000</f>
        <v>0</v>
      </c>
      <c r="J72" s="139">
        <f t="shared" ref="J72:AG72" si="24">J70*J48/1000</f>
        <v>0</v>
      </c>
      <c r="K72" s="139">
        <f t="shared" si="24"/>
        <v>0</v>
      </c>
      <c r="L72" s="139">
        <f t="shared" si="24"/>
        <v>0</v>
      </c>
      <c r="M72" s="139">
        <f t="shared" si="24"/>
        <v>0</v>
      </c>
      <c r="N72" s="139">
        <f t="shared" si="24"/>
        <v>0</v>
      </c>
      <c r="O72" s="139">
        <f t="shared" si="24"/>
        <v>0</v>
      </c>
      <c r="P72" s="139">
        <f t="shared" si="24"/>
        <v>0</v>
      </c>
      <c r="Q72" s="139">
        <f t="shared" si="24"/>
        <v>0</v>
      </c>
      <c r="R72" s="139">
        <f t="shared" si="24"/>
        <v>0</v>
      </c>
      <c r="S72" s="139">
        <f t="shared" si="24"/>
        <v>0</v>
      </c>
      <c r="T72" s="139">
        <f t="shared" si="24"/>
        <v>0</v>
      </c>
      <c r="U72" s="139">
        <f t="shared" si="24"/>
        <v>0</v>
      </c>
      <c r="V72" s="139">
        <f t="shared" si="24"/>
        <v>0</v>
      </c>
      <c r="W72" s="139">
        <f t="shared" si="24"/>
        <v>0</v>
      </c>
      <c r="X72" s="139">
        <f t="shared" si="24"/>
        <v>0</v>
      </c>
      <c r="Y72" s="139">
        <f t="shared" si="24"/>
        <v>0</v>
      </c>
      <c r="Z72" s="139">
        <f t="shared" si="24"/>
        <v>0</v>
      </c>
      <c r="AA72" s="139">
        <f t="shared" si="24"/>
        <v>0</v>
      </c>
      <c r="AB72" s="139">
        <f t="shared" si="24"/>
        <v>0</v>
      </c>
      <c r="AC72" s="139">
        <f t="shared" si="24"/>
        <v>0</v>
      </c>
      <c r="AD72" s="139">
        <f t="shared" si="24"/>
        <v>0</v>
      </c>
      <c r="AE72" s="139">
        <f t="shared" si="24"/>
        <v>0</v>
      </c>
      <c r="AF72" s="139">
        <f t="shared" si="24"/>
        <v>0</v>
      </c>
      <c r="AG72" s="139">
        <f t="shared" si="24"/>
        <v>0</v>
      </c>
    </row>
    <row r="73" spans="1:33" s="134" customFormat="1" ht="15.75" outlineLevel="1" thickBot="1">
      <c r="A73" s="522"/>
      <c r="B73" s="522"/>
      <c r="C73" s="522"/>
      <c r="D73" s="522"/>
      <c r="E73" s="519"/>
      <c r="F73" s="519" t="s">
        <v>376</v>
      </c>
      <c r="G73" s="450" t="s">
        <v>375</v>
      </c>
      <c r="H73" s="530">
        <f t="shared" si="20"/>
        <v>0</v>
      </c>
      <c r="I73" s="139">
        <f>((I71*I68))/1000+I72</f>
        <v>0</v>
      </c>
      <c r="J73" s="139">
        <f t="shared" ref="J73:AG73" si="25">((J71*J68))/1000+J72</f>
        <v>0</v>
      </c>
      <c r="K73" s="139">
        <f t="shared" si="25"/>
        <v>0</v>
      </c>
      <c r="L73" s="139">
        <f t="shared" si="25"/>
        <v>0</v>
      </c>
      <c r="M73" s="139">
        <f t="shared" si="25"/>
        <v>0</v>
      </c>
      <c r="N73" s="139">
        <f t="shared" si="25"/>
        <v>0</v>
      </c>
      <c r="O73" s="139">
        <f t="shared" si="25"/>
        <v>0</v>
      </c>
      <c r="P73" s="139">
        <f t="shared" si="25"/>
        <v>0</v>
      </c>
      <c r="Q73" s="139">
        <f t="shared" si="25"/>
        <v>0</v>
      </c>
      <c r="R73" s="139">
        <f t="shared" si="25"/>
        <v>0</v>
      </c>
      <c r="S73" s="139">
        <f t="shared" si="25"/>
        <v>0</v>
      </c>
      <c r="T73" s="139">
        <f t="shared" si="25"/>
        <v>0</v>
      </c>
      <c r="U73" s="139">
        <f t="shared" si="25"/>
        <v>0</v>
      </c>
      <c r="V73" s="139">
        <f t="shared" si="25"/>
        <v>0</v>
      </c>
      <c r="W73" s="139">
        <f t="shared" si="25"/>
        <v>0</v>
      </c>
      <c r="X73" s="139">
        <f t="shared" si="25"/>
        <v>0</v>
      </c>
      <c r="Y73" s="139">
        <f t="shared" si="25"/>
        <v>0</v>
      </c>
      <c r="Z73" s="139">
        <f t="shared" si="25"/>
        <v>0</v>
      </c>
      <c r="AA73" s="139">
        <f t="shared" si="25"/>
        <v>0</v>
      </c>
      <c r="AB73" s="139">
        <f t="shared" si="25"/>
        <v>0</v>
      </c>
      <c r="AC73" s="139">
        <f t="shared" si="25"/>
        <v>0</v>
      </c>
      <c r="AD73" s="139">
        <f t="shared" si="25"/>
        <v>0</v>
      </c>
      <c r="AE73" s="139">
        <f t="shared" si="25"/>
        <v>0</v>
      </c>
      <c r="AF73" s="139">
        <f t="shared" si="25"/>
        <v>0</v>
      </c>
      <c r="AG73" s="139">
        <f t="shared" si="25"/>
        <v>0</v>
      </c>
    </row>
    <row r="74" spans="1:33" s="134" customFormat="1" ht="15" outlineLevel="1">
      <c r="A74" s="522"/>
      <c r="B74" s="522"/>
      <c r="C74" s="522"/>
      <c r="D74" s="522"/>
      <c r="E74" s="519"/>
      <c r="F74" s="532" t="s">
        <v>377</v>
      </c>
      <c r="G74" s="533" t="s">
        <v>375</v>
      </c>
      <c r="H74" s="534">
        <f>I74/(1+I41)</f>
        <v>0</v>
      </c>
      <c r="I74" s="139">
        <f t="shared" ref="I74:AG74" si="26">J74/(1+J41)+I73</f>
        <v>0</v>
      </c>
      <c r="J74" s="139">
        <f t="shared" si="26"/>
        <v>0</v>
      </c>
      <c r="K74" s="139">
        <f t="shared" si="26"/>
        <v>0</v>
      </c>
      <c r="L74" s="139">
        <f t="shared" si="26"/>
        <v>0</v>
      </c>
      <c r="M74" s="139">
        <f t="shared" si="26"/>
        <v>0</v>
      </c>
      <c r="N74" s="139">
        <f t="shared" si="26"/>
        <v>0</v>
      </c>
      <c r="O74" s="139">
        <f t="shared" si="26"/>
        <v>0</v>
      </c>
      <c r="P74" s="139">
        <f t="shared" si="26"/>
        <v>0</v>
      </c>
      <c r="Q74" s="139">
        <f t="shared" si="26"/>
        <v>0</v>
      </c>
      <c r="R74" s="139">
        <f t="shared" si="26"/>
        <v>0</v>
      </c>
      <c r="S74" s="139">
        <f t="shared" si="26"/>
        <v>0</v>
      </c>
      <c r="T74" s="139">
        <f t="shared" si="26"/>
        <v>0</v>
      </c>
      <c r="U74" s="139">
        <f t="shared" si="26"/>
        <v>0</v>
      </c>
      <c r="V74" s="139">
        <f t="shared" si="26"/>
        <v>0</v>
      </c>
      <c r="W74" s="139">
        <f t="shared" si="26"/>
        <v>0</v>
      </c>
      <c r="X74" s="139">
        <f t="shared" si="26"/>
        <v>0</v>
      </c>
      <c r="Y74" s="139">
        <f t="shared" si="26"/>
        <v>0</v>
      </c>
      <c r="Z74" s="139">
        <f t="shared" si="26"/>
        <v>0</v>
      </c>
      <c r="AA74" s="139">
        <f t="shared" si="26"/>
        <v>0</v>
      </c>
      <c r="AB74" s="139">
        <f t="shared" si="26"/>
        <v>0</v>
      </c>
      <c r="AC74" s="139">
        <f t="shared" si="26"/>
        <v>0</v>
      </c>
      <c r="AD74" s="139">
        <f t="shared" si="26"/>
        <v>0</v>
      </c>
      <c r="AE74" s="139">
        <f t="shared" si="26"/>
        <v>0</v>
      </c>
      <c r="AF74" s="139">
        <f t="shared" si="26"/>
        <v>0</v>
      </c>
      <c r="AG74" s="139">
        <f t="shared" si="26"/>
        <v>0</v>
      </c>
    </row>
    <row r="75" spans="1:33" s="134" customFormat="1" ht="15.75" outlineLevel="1" thickBot="1">
      <c r="A75" s="519"/>
      <c r="B75" s="519"/>
      <c r="C75" s="519"/>
      <c r="D75" s="519"/>
      <c r="E75" s="519"/>
      <c r="F75" s="629" t="s">
        <v>378</v>
      </c>
      <c r="G75" s="555" t="s">
        <v>379</v>
      </c>
      <c r="H75" s="535">
        <f>IFERROR(H74*1000/H70,0)</f>
        <v>0</v>
      </c>
      <c r="I75" s="523"/>
      <c r="J75" s="523"/>
      <c r="K75" s="523"/>
      <c r="L75" s="523"/>
      <c r="M75" s="523"/>
      <c r="N75" s="523"/>
      <c r="O75" s="523"/>
      <c r="P75" s="523"/>
      <c r="Q75" s="523"/>
      <c r="R75" s="523"/>
      <c r="S75" s="523"/>
      <c r="T75" s="523"/>
      <c r="U75" s="523"/>
      <c r="V75" s="523"/>
      <c r="W75" s="523"/>
      <c r="X75" s="523"/>
      <c r="Y75" s="523"/>
      <c r="Z75" s="523"/>
      <c r="AA75" s="523"/>
      <c r="AB75" s="523"/>
      <c r="AC75" s="523"/>
      <c r="AD75" s="523"/>
      <c r="AE75" s="523"/>
      <c r="AF75" s="523"/>
      <c r="AG75" s="523"/>
    </row>
    <row r="76" spans="1:33" s="4" customFormat="1" ht="15">
      <c r="A76" s="6"/>
      <c r="B76" s="6"/>
      <c r="C76" s="6"/>
      <c r="D76" s="6"/>
      <c r="E76" s="6"/>
      <c r="F76" s="6"/>
      <c r="G76" s="450"/>
      <c r="H76" s="505"/>
      <c r="I76" s="505"/>
      <c r="J76" s="505"/>
      <c r="K76" s="505"/>
      <c r="L76" s="10"/>
      <c r="M76" s="10"/>
      <c r="N76" s="10"/>
      <c r="O76" s="10"/>
      <c r="P76" s="10"/>
      <c r="Q76" s="10"/>
      <c r="R76" s="10"/>
      <c r="S76" s="10"/>
      <c r="T76" s="10"/>
      <c r="U76" s="10"/>
      <c r="V76" s="10"/>
      <c r="W76" s="10"/>
      <c r="X76" s="10"/>
      <c r="Y76" s="10"/>
      <c r="Z76" s="10"/>
      <c r="AA76" s="10"/>
      <c r="AB76" s="10"/>
      <c r="AC76" s="10"/>
      <c r="AD76" s="10"/>
      <c r="AE76" s="10"/>
      <c r="AF76" s="10"/>
      <c r="AG76" s="10"/>
    </row>
    <row r="77" spans="1:33" ht="15">
      <c r="A77" s="165" t="s">
        <v>117</v>
      </c>
      <c r="B77" s="165"/>
      <c r="C77" s="165"/>
      <c r="D77" s="165"/>
      <c r="E77" s="165"/>
      <c r="F77" s="165"/>
      <c r="G77" s="452"/>
      <c r="H77" s="165"/>
      <c r="I77" s="168">
        <f t="shared" ref="I77:AG77" si="27">I5</f>
        <v>2026</v>
      </c>
      <c r="J77" s="168">
        <f t="shared" si="27"/>
        <v>2027</v>
      </c>
      <c r="K77" s="168">
        <f t="shared" si="27"/>
        <v>2028</v>
      </c>
      <c r="L77" s="168">
        <f t="shared" si="27"/>
        <v>2029</v>
      </c>
      <c r="M77" s="168">
        <f t="shared" si="27"/>
        <v>2030</v>
      </c>
      <c r="N77" s="168">
        <f t="shared" si="27"/>
        <v>2031</v>
      </c>
      <c r="O77" s="168">
        <f t="shared" si="27"/>
        <v>2032</v>
      </c>
      <c r="P77" s="168">
        <f t="shared" si="27"/>
        <v>2033</v>
      </c>
      <c r="Q77" s="168">
        <f t="shared" si="27"/>
        <v>2034</v>
      </c>
      <c r="R77" s="168">
        <f t="shared" si="27"/>
        <v>2035</v>
      </c>
      <c r="S77" s="168">
        <f t="shared" si="27"/>
        <v>2036</v>
      </c>
      <c r="T77" s="168">
        <f t="shared" si="27"/>
        <v>2037</v>
      </c>
      <c r="U77" s="168">
        <f t="shared" si="27"/>
        <v>2038</v>
      </c>
      <c r="V77" s="168">
        <f t="shared" si="27"/>
        <v>2039</v>
      </c>
      <c r="W77" s="168">
        <f t="shared" si="27"/>
        <v>2040</v>
      </c>
      <c r="X77" s="168">
        <f t="shared" si="27"/>
        <v>2041</v>
      </c>
      <c r="Y77" s="168">
        <f t="shared" si="27"/>
        <v>2042</v>
      </c>
      <c r="Z77" s="168">
        <f t="shared" si="27"/>
        <v>2043</v>
      </c>
      <c r="AA77" s="168">
        <f t="shared" si="27"/>
        <v>2044</v>
      </c>
      <c r="AB77" s="168">
        <f t="shared" si="27"/>
        <v>2045</v>
      </c>
      <c r="AC77" s="168">
        <f t="shared" si="27"/>
        <v>2046</v>
      </c>
      <c r="AD77" s="168">
        <f t="shared" si="27"/>
        <v>2047</v>
      </c>
      <c r="AE77" s="168">
        <f t="shared" si="27"/>
        <v>2048</v>
      </c>
      <c r="AF77" s="168">
        <f t="shared" si="27"/>
        <v>2049</v>
      </c>
      <c r="AG77" s="168">
        <f t="shared" si="27"/>
        <v>2050</v>
      </c>
    </row>
    <row r="78" spans="1:33" s="4" customFormat="1" ht="15" outlineLevel="1">
      <c r="G78" s="454"/>
      <c r="H78" s="18"/>
    </row>
    <row r="79" spans="1:33" s="4" customFormat="1" ht="15" outlineLevel="1">
      <c r="F79" s="143" t="s">
        <v>118</v>
      </c>
      <c r="G79" s="453"/>
      <c r="H79" s="18"/>
      <c r="K79" s="13"/>
    </row>
    <row r="80" spans="1:33" s="4" customFormat="1" ht="15" outlineLevel="1">
      <c r="A80" s="666"/>
      <c r="B80" s="83"/>
      <c r="C80" s="83"/>
      <c r="D80" s="83"/>
      <c r="F80" s="134" t="s">
        <v>119</v>
      </c>
      <c r="G80" s="450" t="s">
        <v>120</v>
      </c>
      <c r="H80" s="584">
        <f>SUM(I80:AG80)</f>
        <v>0</v>
      </c>
      <c r="I80" s="27">
        <f t="shared" ref="I80:AG80" si="28">IF(OR(I7=1,I9=1),I71*I48,0)</f>
        <v>0</v>
      </c>
      <c r="J80" s="27">
        <f t="shared" si="28"/>
        <v>0</v>
      </c>
      <c r="K80" s="27">
        <f t="shared" si="28"/>
        <v>0</v>
      </c>
      <c r="L80" s="27">
        <f t="shared" si="28"/>
        <v>0</v>
      </c>
      <c r="M80" s="27">
        <f t="shared" si="28"/>
        <v>0</v>
      </c>
      <c r="N80" s="27">
        <f t="shared" si="28"/>
        <v>0</v>
      </c>
      <c r="O80" s="27">
        <f t="shared" si="28"/>
        <v>0</v>
      </c>
      <c r="P80" s="27">
        <f t="shared" si="28"/>
        <v>0</v>
      </c>
      <c r="Q80" s="27">
        <f t="shared" si="28"/>
        <v>0</v>
      </c>
      <c r="R80" s="27">
        <f t="shared" si="28"/>
        <v>0</v>
      </c>
      <c r="S80" s="27">
        <f t="shared" si="28"/>
        <v>0</v>
      </c>
      <c r="T80" s="27">
        <f t="shared" si="28"/>
        <v>0</v>
      </c>
      <c r="U80" s="27">
        <f t="shared" si="28"/>
        <v>0</v>
      </c>
      <c r="V80" s="27">
        <f t="shared" si="28"/>
        <v>0</v>
      </c>
      <c r="W80" s="27">
        <f t="shared" si="28"/>
        <v>0</v>
      </c>
      <c r="X80" s="27">
        <f t="shared" si="28"/>
        <v>0</v>
      </c>
      <c r="Y80" s="27">
        <f t="shared" si="28"/>
        <v>0</v>
      </c>
      <c r="Z80" s="27">
        <f t="shared" si="28"/>
        <v>0</v>
      </c>
      <c r="AA80" s="27">
        <f t="shared" si="28"/>
        <v>0</v>
      </c>
      <c r="AB80" s="27">
        <f t="shared" si="28"/>
        <v>0</v>
      </c>
      <c r="AC80" s="27">
        <f t="shared" si="28"/>
        <v>0</v>
      </c>
      <c r="AD80" s="27">
        <f t="shared" si="28"/>
        <v>0</v>
      </c>
      <c r="AE80" s="27">
        <f t="shared" si="28"/>
        <v>0</v>
      </c>
      <c r="AF80" s="27">
        <f t="shared" si="28"/>
        <v>0</v>
      </c>
      <c r="AG80" s="27">
        <f t="shared" si="28"/>
        <v>0</v>
      </c>
    </row>
    <row r="81" spans="1:33" s="4" customFormat="1" ht="15" outlineLevel="1">
      <c r="A81" s="666"/>
      <c r="B81" s="83"/>
      <c r="C81" s="83"/>
      <c r="D81" s="83"/>
      <c r="F81" s="487" t="s">
        <v>121</v>
      </c>
      <c r="G81" s="450" t="s">
        <v>120</v>
      </c>
      <c r="H81" s="584">
        <f t="shared" ref="H81:H82" si="29">SUMIF($I$9:$AG$9,1,I81:AG81)</f>
        <v>0</v>
      </c>
      <c r="I81" s="488"/>
      <c r="J81" s="488"/>
      <c r="K81" s="488"/>
      <c r="L81" s="488"/>
      <c r="M81" s="488"/>
      <c r="N81" s="488"/>
      <c r="O81" s="488"/>
      <c r="P81" s="488"/>
      <c r="Q81" s="488"/>
      <c r="R81" s="488"/>
      <c r="S81" s="488"/>
      <c r="T81" s="488"/>
      <c r="U81" s="488"/>
      <c r="V81" s="488"/>
      <c r="W81" s="488"/>
      <c r="X81" s="488"/>
      <c r="Y81" s="488"/>
      <c r="Z81" s="488"/>
      <c r="AA81" s="488"/>
      <c r="AB81" s="488"/>
      <c r="AC81" s="488"/>
      <c r="AD81" s="488"/>
      <c r="AE81" s="488"/>
      <c r="AF81" s="488"/>
      <c r="AG81" s="488"/>
    </row>
    <row r="82" spans="1:33" s="4" customFormat="1" ht="15" outlineLevel="1">
      <c r="A82" s="666"/>
      <c r="B82" s="83"/>
      <c r="C82" s="83"/>
      <c r="D82" s="83"/>
      <c r="F82" s="134" t="s">
        <v>114</v>
      </c>
      <c r="G82" s="450" t="s">
        <v>120</v>
      </c>
      <c r="H82" s="584">
        <f t="shared" si="29"/>
        <v>0</v>
      </c>
      <c r="I82" s="556">
        <f t="shared" ref="I82:AG82" si="30">IF(OR(I7=1,I$9=1),SUM(I80:I81),0)</f>
        <v>0</v>
      </c>
      <c r="J82" s="556">
        <f t="shared" si="30"/>
        <v>0</v>
      </c>
      <c r="K82" s="556">
        <f t="shared" si="30"/>
        <v>0</v>
      </c>
      <c r="L82" s="556">
        <f t="shared" si="30"/>
        <v>0</v>
      </c>
      <c r="M82" s="556">
        <f t="shared" si="30"/>
        <v>0</v>
      </c>
      <c r="N82" s="556">
        <f t="shared" si="30"/>
        <v>0</v>
      </c>
      <c r="O82" s="556">
        <f t="shared" si="30"/>
        <v>0</v>
      </c>
      <c r="P82" s="556">
        <f t="shared" si="30"/>
        <v>0</v>
      </c>
      <c r="Q82" s="556">
        <f t="shared" si="30"/>
        <v>0</v>
      </c>
      <c r="R82" s="556">
        <f t="shared" si="30"/>
        <v>0</v>
      </c>
      <c r="S82" s="556">
        <f t="shared" si="30"/>
        <v>0</v>
      </c>
      <c r="T82" s="556">
        <f t="shared" si="30"/>
        <v>0</v>
      </c>
      <c r="U82" s="556">
        <f t="shared" si="30"/>
        <v>0</v>
      </c>
      <c r="V82" s="556">
        <f t="shared" si="30"/>
        <v>0</v>
      </c>
      <c r="W82" s="556">
        <f t="shared" si="30"/>
        <v>0</v>
      </c>
      <c r="X82" s="556">
        <f t="shared" si="30"/>
        <v>0</v>
      </c>
      <c r="Y82" s="556">
        <f t="shared" si="30"/>
        <v>0</v>
      </c>
      <c r="Z82" s="556">
        <f t="shared" si="30"/>
        <v>0</v>
      </c>
      <c r="AA82" s="556">
        <f t="shared" si="30"/>
        <v>0</v>
      </c>
      <c r="AB82" s="556">
        <f t="shared" si="30"/>
        <v>0</v>
      </c>
      <c r="AC82" s="556">
        <f t="shared" si="30"/>
        <v>0</v>
      </c>
      <c r="AD82" s="556">
        <f t="shared" si="30"/>
        <v>0</v>
      </c>
      <c r="AE82" s="556">
        <f t="shared" si="30"/>
        <v>0</v>
      </c>
      <c r="AF82" s="556">
        <f t="shared" si="30"/>
        <v>0</v>
      </c>
      <c r="AG82" s="556">
        <f t="shared" si="30"/>
        <v>0</v>
      </c>
    </row>
    <row r="83" spans="1:33" s="4" customFormat="1" ht="15" outlineLevel="1">
      <c r="F83" s="134"/>
      <c r="G83" s="450"/>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row>
    <row r="84" spans="1:33" s="4" customFormat="1" ht="15" outlineLevel="1">
      <c r="B84" s="182" t="s">
        <v>68</v>
      </c>
      <c r="F84" s="143" t="s">
        <v>122</v>
      </c>
      <c r="G84" s="450"/>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row>
    <row r="85" spans="1:33" s="4" customFormat="1" ht="15" customHeight="1" outlineLevel="1">
      <c r="A85" s="583">
        <f t="shared" ref="A85:A94" ca="1" si="31">IF(B85="",0,1)</f>
        <v>1</v>
      </c>
      <c r="B85" s="130" t="str">
        <f ca="1">IF(SUM(COUNTBLANK(INDEX(I85:AG85,MATCH(1,$I$8:$AG$8,0)):OFFSET(INDEX(I85:AG85,MATCH(1,$I$8:$AG$8,0)),,$H$6-1))),"Please include " &amp; F85,"")</f>
        <v>Please include O&amp;M expenditure -  to include both contracted and uncontracted costs</v>
      </c>
      <c r="F85" s="134" t="s">
        <v>123</v>
      </c>
      <c r="G85" s="450" t="s">
        <v>120</v>
      </c>
      <c r="H85" s="584">
        <f>SUMIF($I$9:$AG$9,1,I85:AG85)</f>
        <v>0</v>
      </c>
      <c r="I85" s="485"/>
      <c r="J85" s="485"/>
      <c r="K85" s="485"/>
      <c r="L85" s="485"/>
      <c r="M85" s="485"/>
      <c r="N85" s="485"/>
      <c r="O85" s="485"/>
      <c r="P85" s="485"/>
      <c r="Q85" s="485"/>
      <c r="R85" s="485"/>
      <c r="S85" s="485"/>
      <c r="T85" s="485"/>
      <c r="U85" s="485"/>
      <c r="V85" s="485"/>
      <c r="W85" s="485"/>
      <c r="X85" s="485"/>
      <c r="Y85" s="485"/>
      <c r="Z85" s="485"/>
      <c r="AA85" s="485"/>
      <c r="AB85" s="485"/>
      <c r="AC85" s="485"/>
      <c r="AD85" s="485"/>
      <c r="AE85" s="485"/>
      <c r="AF85" s="485"/>
      <c r="AG85" s="485"/>
    </row>
    <row r="86" spans="1:33" s="4" customFormat="1" ht="15" outlineLevel="1">
      <c r="A86" s="583">
        <f t="shared" ca="1" si="31"/>
        <v>1</v>
      </c>
      <c r="B86" s="130" t="str">
        <f ca="1">IF(SUM(COUNTBLANK(INDEX(I86:AG86,MATCH(1,$I$8:$AG$8,0)):OFFSET(INDEX(I86:AG86,MATCH(1,$I$8:$AG$8,0)),,$H$6-1))),"Please include " &amp; F86,"")</f>
        <v>Please include Major maintenance &amp; capital costs of plant replacement</v>
      </c>
      <c r="C86" s="14"/>
      <c r="D86" s="14"/>
      <c r="F86" s="134" t="s">
        <v>124</v>
      </c>
      <c r="G86" s="450" t="s">
        <v>120</v>
      </c>
      <c r="H86" s="584">
        <f t="shared" ref="H86:H95" si="32">SUMIF($I$9:$AG$9,1,I86:AG86)</f>
        <v>0</v>
      </c>
      <c r="I86" s="488"/>
      <c r="J86" s="488"/>
      <c r="K86" s="488"/>
      <c r="L86" s="488"/>
      <c r="M86" s="488"/>
      <c r="N86" s="488"/>
      <c r="O86" s="488"/>
      <c r="P86" s="488"/>
      <c r="Q86" s="488"/>
      <c r="R86" s="488"/>
      <c r="S86" s="488"/>
      <c r="T86" s="488"/>
      <c r="U86" s="488"/>
      <c r="V86" s="488"/>
      <c r="W86" s="488"/>
      <c r="X86" s="488"/>
      <c r="Y86" s="488"/>
      <c r="Z86" s="488"/>
      <c r="AA86" s="488"/>
      <c r="AB86" s="488"/>
      <c r="AC86" s="488"/>
      <c r="AD86" s="488"/>
      <c r="AE86" s="488"/>
      <c r="AF86" s="488"/>
      <c r="AG86" s="488"/>
    </row>
    <row r="87" spans="1:33" s="4" customFormat="1" ht="15" outlineLevel="1">
      <c r="A87" s="583">
        <f t="shared" ca="1" si="31"/>
        <v>1</v>
      </c>
      <c r="B87" s="130" t="str">
        <f ca="1">IF(SUM(COUNTBLANK(INDEX(I87:AG87,MATCH(1,$I$8:$AG$8,0)):OFFSET(INDEX(I87:AG87,MATCH(1,$I$8:$AG$8,0)),,$H$6-1))),"Please include " &amp; F87,"")</f>
        <v>Please include Utilities</v>
      </c>
      <c r="C87" s="83"/>
      <c r="D87" s="83"/>
      <c r="F87" s="134" t="s">
        <v>125</v>
      </c>
      <c r="G87" s="450" t="s">
        <v>120</v>
      </c>
      <c r="H87" s="584">
        <f t="shared" si="32"/>
        <v>0</v>
      </c>
      <c r="I87" s="488"/>
      <c r="J87" s="488"/>
      <c r="K87" s="488"/>
      <c r="L87" s="488"/>
      <c r="M87" s="488"/>
      <c r="N87" s="488"/>
      <c r="O87" s="488"/>
      <c r="P87" s="488"/>
      <c r="Q87" s="488"/>
      <c r="R87" s="488"/>
      <c r="S87" s="488"/>
      <c r="T87" s="488"/>
      <c r="U87" s="488"/>
      <c r="V87" s="488"/>
      <c r="W87" s="488"/>
      <c r="X87" s="488"/>
      <c r="Y87" s="488"/>
      <c r="Z87" s="488"/>
      <c r="AA87" s="488"/>
      <c r="AB87" s="488"/>
      <c r="AC87" s="488"/>
      <c r="AD87" s="488"/>
      <c r="AE87" s="488"/>
      <c r="AF87" s="488"/>
      <c r="AG87" s="488"/>
    </row>
    <row r="88" spans="1:33" s="4" customFormat="1" ht="15" outlineLevel="1">
      <c r="A88" s="583">
        <f t="shared" ca="1" si="31"/>
        <v>1</v>
      </c>
      <c r="B88" s="130" t="str">
        <f ca="1">IF(SUM(COUNTBLANK(INDEX(I88:AG88,MATCH(1,$I$8:$AG$8,0)):OFFSET(INDEX(I88:AG88,MATCH(1,$I$8:$AG$8,0)),,$H$6-1))),"Please include " &amp; F88,"")</f>
        <v xml:space="preserve">Please include Insurance </v>
      </c>
      <c r="C88" s="83"/>
      <c r="D88" s="83"/>
      <c r="F88" s="134" t="s">
        <v>126</v>
      </c>
      <c r="G88" s="450" t="s">
        <v>120</v>
      </c>
      <c r="H88" s="584">
        <f t="shared" si="32"/>
        <v>0</v>
      </c>
      <c r="I88" s="488"/>
      <c r="J88" s="488"/>
      <c r="K88" s="488"/>
      <c r="L88" s="488"/>
      <c r="M88" s="488"/>
      <c r="N88" s="488"/>
      <c r="O88" s="488"/>
      <c r="P88" s="488"/>
      <c r="Q88" s="488"/>
      <c r="R88" s="488"/>
      <c r="S88" s="488"/>
      <c r="T88" s="488"/>
      <c r="U88" s="488"/>
      <c r="V88" s="488"/>
      <c r="W88" s="488"/>
      <c r="X88" s="488"/>
      <c r="Y88" s="488"/>
      <c r="Z88" s="488"/>
      <c r="AA88" s="488"/>
      <c r="AB88" s="488"/>
      <c r="AC88" s="488"/>
      <c r="AD88" s="488"/>
      <c r="AE88" s="488"/>
      <c r="AF88" s="488"/>
      <c r="AG88" s="488"/>
    </row>
    <row r="89" spans="1:33" s="4" customFormat="1" ht="15" outlineLevel="1">
      <c r="A89" s="583">
        <f t="shared" ca="1" si="31"/>
        <v>1</v>
      </c>
      <c r="B89" s="130" t="str">
        <f ca="1">IF(SUM(COUNTBLANK(INDEX(I89:AG89,MATCH(1,$I$8:$AG$8,0)):OFFSET(INDEX(I89:AG89,MATCH(1,$I$8:$AG$8,0)),,$H$6-1))),"Please include " &amp; F89,"")</f>
        <v>Please include Administration &amp; Project Management</v>
      </c>
      <c r="C89" s="83"/>
      <c r="D89" s="83"/>
      <c r="F89" s="134" t="s">
        <v>127</v>
      </c>
      <c r="G89" s="450" t="s">
        <v>120</v>
      </c>
      <c r="H89" s="584">
        <f t="shared" si="32"/>
        <v>0</v>
      </c>
      <c r="I89" s="488"/>
      <c r="J89" s="488"/>
      <c r="K89" s="488"/>
      <c r="L89" s="488"/>
      <c r="M89" s="488"/>
      <c r="N89" s="488"/>
      <c r="O89" s="488"/>
      <c r="P89" s="488"/>
      <c r="Q89" s="488"/>
      <c r="R89" s="488"/>
      <c r="S89" s="488"/>
      <c r="T89" s="488"/>
      <c r="U89" s="488"/>
      <c r="V89" s="488"/>
      <c r="W89" s="488"/>
      <c r="X89" s="488"/>
      <c r="Y89" s="488"/>
      <c r="Z89" s="488"/>
      <c r="AA89" s="488"/>
      <c r="AB89" s="488"/>
      <c r="AC89" s="488"/>
      <c r="AD89" s="488"/>
      <c r="AE89" s="488"/>
      <c r="AF89" s="488"/>
      <c r="AG89" s="488"/>
    </row>
    <row r="90" spans="1:33" s="4" customFormat="1" ht="15" outlineLevel="1">
      <c r="A90" s="583">
        <f t="shared" ca="1" si="31"/>
        <v>1</v>
      </c>
      <c r="B90" s="130" t="str">
        <f ca="1">IF(SUM(COUNTBLANK(INDEX(I90:AG90,MATCH(1,$I$8:$AG$8,0)):OFFSET(INDEX(I90:AG90,MATCH(1,$I$8:$AG$8,0)),,$H$6-1))),"Please include " &amp; F90,"")</f>
        <v>Please include Land lease costs</v>
      </c>
      <c r="C90" s="83"/>
      <c r="D90" s="83"/>
      <c r="F90" s="134" t="s">
        <v>128</v>
      </c>
      <c r="G90" s="450" t="s">
        <v>120</v>
      </c>
      <c r="H90" s="584">
        <f t="shared" si="32"/>
        <v>0</v>
      </c>
      <c r="I90" s="488"/>
      <c r="J90" s="488"/>
      <c r="K90" s="488"/>
      <c r="L90" s="488"/>
      <c r="M90" s="488"/>
      <c r="N90" s="488"/>
      <c r="O90" s="488"/>
      <c r="P90" s="488"/>
      <c r="Q90" s="488"/>
      <c r="R90" s="488"/>
      <c r="S90" s="488"/>
      <c r="T90" s="488"/>
      <c r="U90" s="488"/>
      <c r="V90" s="488"/>
      <c r="W90" s="488"/>
      <c r="X90" s="488"/>
      <c r="Y90" s="488"/>
      <c r="Z90" s="488"/>
      <c r="AA90" s="488"/>
      <c r="AB90" s="488"/>
      <c r="AC90" s="488"/>
      <c r="AD90" s="488"/>
      <c r="AE90" s="488"/>
      <c r="AF90" s="488"/>
      <c r="AG90" s="488"/>
    </row>
    <row r="91" spans="1:33" s="4" customFormat="1" ht="15" outlineLevel="1">
      <c r="A91" s="583">
        <f t="shared" ca="1" si="31"/>
        <v>1</v>
      </c>
      <c r="B91" s="130" t="str">
        <f ca="1">IF(SUM(COUNTBLANK(INDEX(I91:AG91,MATCH(1,$I$8:$AG$8,0)):OFFSET(INDEX(I91:AG91,MATCH(1,$I$8:$AG$8,0)),,$H$6-1))),"Please include " &amp; F91,"")</f>
        <v>Please include Economic and Social Development</v>
      </c>
      <c r="C91" s="83"/>
      <c r="D91" s="83"/>
      <c r="F91" s="134" t="s">
        <v>129</v>
      </c>
      <c r="G91" s="450" t="s">
        <v>120</v>
      </c>
      <c r="H91" s="584">
        <f t="shared" si="32"/>
        <v>0</v>
      </c>
      <c r="I91" s="488"/>
      <c r="J91" s="488"/>
      <c r="K91" s="488"/>
      <c r="L91" s="488"/>
      <c r="M91" s="488"/>
      <c r="N91" s="488"/>
      <c r="O91" s="488"/>
      <c r="P91" s="488"/>
      <c r="Q91" s="488"/>
      <c r="R91" s="488"/>
      <c r="S91" s="488"/>
      <c r="T91" s="488"/>
      <c r="U91" s="488"/>
      <c r="V91" s="488"/>
      <c r="W91" s="488"/>
      <c r="X91" s="488"/>
      <c r="Y91" s="488"/>
      <c r="Z91" s="488"/>
      <c r="AA91" s="488"/>
      <c r="AB91" s="488"/>
      <c r="AC91" s="488"/>
      <c r="AD91" s="488"/>
      <c r="AE91" s="488"/>
      <c r="AF91" s="488"/>
      <c r="AG91" s="488"/>
    </row>
    <row r="92" spans="1:33" s="4" customFormat="1" ht="15" outlineLevel="1">
      <c r="A92" s="583">
        <f t="shared" ca="1" si="31"/>
        <v>1</v>
      </c>
      <c r="B92" s="130" t="str">
        <f ca="1">IF(SUM(COUNTBLANK(INDEX(I92:AG92,MATCH(1,$I$8:$AG$8,0)):OFFSET(INDEX(I92:AG92,MATCH(1,$I$8:$AG$8,0)),,$H$6-1))),"Please include " &amp; F92,"")</f>
        <v>Please include Other operating expenditure</v>
      </c>
      <c r="C92" s="83"/>
      <c r="D92" s="83"/>
      <c r="F92" s="134" t="s">
        <v>130</v>
      </c>
      <c r="G92" s="450" t="s">
        <v>120</v>
      </c>
      <c r="H92" s="584">
        <f t="shared" si="32"/>
        <v>0</v>
      </c>
      <c r="I92" s="488"/>
      <c r="J92" s="488"/>
      <c r="K92" s="488"/>
      <c r="L92" s="488"/>
      <c r="M92" s="488"/>
      <c r="N92" s="488"/>
      <c r="O92" s="488"/>
      <c r="P92" s="488"/>
      <c r="Q92" s="488"/>
      <c r="R92" s="488"/>
      <c r="S92" s="488"/>
      <c r="T92" s="488"/>
      <c r="U92" s="488"/>
      <c r="V92" s="488"/>
      <c r="W92" s="488"/>
      <c r="X92" s="488"/>
      <c r="Y92" s="488"/>
      <c r="Z92" s="488"/>
      <c r="AA92" s="488"/>
      <c r="AB92" s="488"/>
      <c r="AC92" s="488"/>
      <c r="AD92" s="488"/>
      <c r="AE92" s="488"/>
      <c r="AF92" s="488"/>
      <c r="AG92" s="488"/>
    </row>
    <row r="93" spans="1:33" s="4" customFormat="1" ht="15" outlineLevel="1">
      <c r="A93" s="583">
        <f t="shared" ca="1" si="31"/>
        <v>1</v>
      </c>
      <c r="B93" s="130" t="str">
        <f ca="1">IF(SUM(COUNTBLANK(INDEX(I93:AG93,MATCH(1,$I$8:$AG$8,0)):OFFSET(INDEX(I93:AG93,MATCH(1,$I$8:$AG$8,0)),,$H$6-1))),"Please include " &amp; F93,"")</f>
        <v>Please include RECs verification costs</v>
      </c>
      <c r="C93" s="83"/>
      <c r="D93" s="83"/>
      <c r="F93" s="134" t="s">
        <v>131</v>
      </c>
      <c r="G93" s="450" t="s">
        <v>120</v>
      </c>
      <c r="H93" s="584">
        <f t="shared" si="32"/>
        <v>0</v>
      </c>
      <c r="I93" s="488"/>
      <c r="J93" s="488"/>
      <c r="K93" s="488"/>
      <c r="L93" s="488"/>
      <c r="M93" s="488"/>
      <c r="N93" s="488"/>
      <c r="O93" s="488"/>
      <c r="P93" s="488"/>
      <c r="Q93" s="488"/>
      <c r="R93" s="488"/>
      <c r="S93" s="488"/>
      <c r="T93" s="488"/>
      <c r="U93" s="488"/>
      <c r="V93" s="488"/>
      <c r="W93" s="488"/>
      <c r="X93" s="488"/>
      <c r="Y93" s="488"/>
      <c r="Z93" s="488"/>
      <c r="AA93" s="488"/>
      <c r="AB93" s="488"/>
      <c r="AC93" s="488"/>
      <c r="AD93" s="488"/>
      <c r="AE93" s="488"/>
      <c r="AF93" s="488"/>
      <c r="AG93" s="488"/>
    </row>
    <row r="94" spans="1:33" s="4" customFormat="1" ht="15" outlineLevel="1">
      <c r="A94" s="583">
        <f t="shared" ca="1" si="31"/>
        <v>1</v>
      </c>
      <c r="B94" s="130" t="str">
        <f ca="1">IF(SUM(COUNTBLANK(INDEX(I94:AG94,MATCH(1,$I$8:$AG$8,0)):OFFSET(INDEX(I94:AG94,MATCH(1,$I$8:$AG$8,0)),,$H$6-1))),"Please include " &amp; F94,"")</f>
        <v>Please include Spare (Please rename)</v>
      </c>
      <c r="C94" s="83"/>
      <c r="D94" s="83"/>
      <c r="F94" s="487" t="s">
        <v>121</v>
      </c>
      <c r="G94" s="450" t="s">
        <v>120</v>
      </c>
      <c r="H94" s="584">
        <f t="shared" si="32"/>
        <v>0</v>
      </c>
      <c r="I94" s="488"/>
      <c r="J94" s="488"/>
      <c r="K94" s="488"/>
      <c r="L94" s="488"/>
      <c r="M94" s="488"/>
      <c r="N94" s="488"/>
      <c r="O94" s="488"/>
      <c r="P94" s="488"/>
      <c r="Q94" s="488"/>
      <c r="R94" s="488"/>
      <c r="S94" s="488"/>
      <c r="T94" s="488"/>
      <c r="U94" s="488"/>
      <c r="V94" s="488"/>
      <c r="W94" s="488"/>
      <c r="X94" s="488"/>
      <c r="Y94" s="488"/>
      <c r="Z94" s="488"/>
      <c r="AA94" s="488"/>
      <c r="AB94" s="488"/>
      <c r="AC94" s="488"/>
      <c r="AD94" s="488"/>
      <c r="AE94" s="488"/>
      <c r="AF94" s="488"/>
      <c r="AG94" s="488"/>
    </row>
    <row r="95" spans="1:33" s="4" customFormat="1" ht="15" outlineLevel="1">
      <c r="A95" s="14"/>
      <c r="B95" s="14"/>
      <c r="C95" s="14"/>
      <c r="D95" s="14"/>
      <c r="F95" s="134" t="s">
        <v>114</v>
      </c>
      <c r="G95" s="450" t="s">
        <v>120</v>
      </c>
      <c r="H95" s="584">
        <f t="shared" si="32"/>
        <v>0</v>
      </c>
      <c r="I95" s="556">
        <f t="shared" ref="I95:AG95" si="33">IF(I$9=1,SUM(I85:I94),0)</f>
        <v>0</v>
      </c>
      <c r="J95" s="556">
        <f t="shared" si="33"/>
        <v>0</v>
      </c>
      <c r="K95" s="556">
        <f t="shared" si="33"/>
        <v>0</v>
      </c>
      <c r="L95" s="556">
        <f t="shared" si="33"/>
        <v>0</v>
      </c>
      <c r="M95" s="556">
        <f t="shared" si="33"/>
        <v>0</v>
      </c>
      <c r="N95" s="556">
        <f t="shared" si="33"/>
        <v>0</v>
      </c>
      <c r="O95" s="556">
        <f t="shared" si="33"/>
        <v>0</v>
      </c>
      <c r="P95" s="556">
        <f t="shared" si="33"/>
        <v>0</v>
      </c>
      <c r="Q95" s="556">
        <f t="shared" si="33"/>
        <v>0</v>
      </c>
      <c r="R95" s="556">
        <f t="shared" si="33"/>
        <v>0</v>
      </c>
      <c r="S95" s="556">
        <f t="shared" si="33"/>
        <v>0</v>
      </c>
      <c r="T95" s="556">
        <f t="shared" si="33"/>
        <v>0</v>
      </c>
      <c r="U95" s="556">
        <f t="shared" si="33"/>
        <v>0</v>
      </c>
      <c r="V95" s="556">
        <f t="shared" si="33"/>
        <v>0</v>
      </c>
      <c r="W95" s="556">
        <f t="shared" si="33"/>
        <v>0</v>
      </c>
      <c r="X95" s="556">
        <f t="shared" si="33"/>
        <v>0</v>
      </c>
      <c r="Y95" s="556">
        <f t="shared" si="33"/>
        <v>0</v>
      </c>
      <c r="Z95" s="556">
        <f t="shared" si="33"/>
        <v>0</v>
      </c>
      <c r="AA95" s="556">
        <f t="shared" si="33"/>
        <v>0</v>
      </c>
      <c r="AB95" s="556">
        <f t="shared" si="33"/>
        <v>0</v>
      </c>
      <c r="AC95" s="556">
        <f t="shared" si="33"/>
        <v>0</v>
      </c>
      <c r="AD95" s="556">
        <f t="shared" si="33"/>
        <v>0</v>
      </c>
      <c r="AE95" s="556">
        <f t="shared" si="33"/>
        <v>0</v>
      </c>
      <c r="AF95" s="556">
        <f t="shared" si="33"/>
        <v>0</v>
      </c>
      <c r="AG95" s="556">
        <f t="shared" si="33"/>
        <v>0</v>
      </c>
    </row>
    <row r="96" spans="1:33" s="4" customFormat="1" ht="15" outlineLevel="1"/>
    <row r="97" spans="1:33" s="4" customFormat="1" ht="15" outlineLevel="1">
      <c r="F97" s="134" t="s">
        <v>132</v>
      </c>
      <c r="G97" s="450"/>
      <c r="H97" s="18"/>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row>
    <row r="98" spans="1:33" s="4" customFormat="1" ht="15" outlineLevel="1">
      <c r="F98" s="134" t="s">
        <v>133</v>
      </c>
      <c r="G98" s="450" t="s">
        <v>120</v>
      </c>
      <c r="H98" s="584">
        <f t="shared" ref="H98:H102" si="34">SUMIF($I$9:$AG$9,1,I98:AG98)</f>
        <v>0</v>
      </c>
      <c r="I98" s="485"/>
      <c r="J98" s="485"/>
      <c r="K98" s="485"/>
      <c r="L98" s="485"/>
      <c r="M98" s="485"/>
      <c r="N98" s="485"/>
      <c r="O98" s="485"/>
      <c r="P98" s="485"/>
      <c r="Q98" s="485"/>
      <c r="R98" s="485"/>
      <c r="S98" s="485"/>
      <c r="T98" s="485"/>
      <c r="U98" s="485"/>
      <c r="V98" s="485"/>
      <c r="W98" s="485"/>
      <c r="X98" s="485"/>
      <c r="Y98" s="485"/>
      <c r="Z98" s="485"/>
      <c r="AA98" s="485"/>
      <c r="AB98" s="485"/>
      <c r="AC98" s="485"/>
      <c r="AD98" s="485"/>
      <c r="AE98" s="485"/>
      <c r="AF98" s="485"/>
      <c r="AG98" s="485"/>
    </row>
    <row r="99" spans="1:33" s="4" customFormat="1" ht="15" outlineLevel="1">
      <c r="F99" s="134" t="s">
        <v>134</v>
      </c>
      <c r="G99" s="450" t="s">
        <v>120</v>
      </c>
      <c r="H99" s="584">
        <f t="shared" si="34"/>
        <v>0</v>
      </c>
      <c r="I99" s="485"/>
      <c r="J99" s="485"/>
      <c r="K99" s="485"/>
      <c r="L99" s="485"/>
      <c r="M99" s="485"/>
      <c r="N99" s="485"/>
      <c r="O99" s="485"/>
      <c r="P99" s="485"/>
      <c r="Q99" s="485"/>
      <c r="R99" s="485"/>
      <c r="S99" s="485"/>
      <c r="T99" s="485"/>
      <c r="U99" s="485"/>
      <c r="V99" s="485"/>
      <c r="W99" s="485"/>
      <c r="X99" s="485"/>
      <c r="Y99" s="485"/>
      <c r="Z99" s="485"/>
      <c r="AA99" s="485"/>
      <c r="AB99" s="485"/>
      <c r="AC99" s="485"/>
      <c r="AD99" s="485"/>
      <c r="AE99" s="485"/>
      <c r="AF99" s="485"/>
      <c r="AG99" s="485"/>
    </row>
    <row r="100" spans="1:33" s="4" customFormat="1" ht="15" outlineLevel="1">
      <c r="F100" s="134" t="s">
        <v>135</v>
      </c>
      <c r="G100" s="450" t="s">
        <v>120</v>
      </c>
      <c r="H100" s="584">
        <f t="shared" si="34"/>
        <v>0</v>
      </c>
      <c r="I100" s="485"/>
      <c r="J100" s="485"/>
      <c r="K100" s="485"/>
      <c r="L100" s="485"/>
      <c r="M100" s="485"/>
      <c r="N100" s="485"/>
      <c r="O100" s="485"/>
      <c r="P100" s="485"/>
      <c r="Q100" s="485"/>
      <c r="R100" s="485"/>
      <c r="S100" s="485"/>
      <c r="T100" s="485"/>
      <c r="U100" s="485"/>
      <c r="V100" s="485"/>
      <c r="W100" s="485"/>
      <c r="X100" s="485"/>
      <c r="Y100" s="485"/>
      <c r="Z100" s="485"/>
      <c r="AA100" s="485"/>
      <c r="AB100" s="485"/>
      <c r="AC100" s="485"/>
      <c r="AD100" s="485"/>
      <c r="AE100" s="485"/>
      <c r="AF100" s="485"/>
      <c r="AG100" s="485"/>
    </row>
    <row r="101" spans="1:33" s="4" customFormat="1" ht="15" outlineLevel="1">
      <c r="F101" s="134" t="s">
        <v>136</v>
      </c>
      <c r="G101" s="450" t="s">
        <v>120</v>
      </c>
      <c r="H101" s="584">
        <f t="shared" si="34"/>
        <v>0</v>
      </c>
      <c r="I101" s="485"/>
      <c r="J101" s="485"/>
      <c r="K101" s="485"/>
      <c r="L101" s="485"/>
      <c r="M101" s="485"/>
      <c r="N101" s="485"/>
      <c r="O101" s="485"/>
      <c r="P101" s="485"/>
      <c r="Q101" s="485"/>
      <c r="R101" s="485"/>
      <c r="S101" s="485"/>
      <c r="T101" s="485"/>
      <c r="U101" s="485"/>
      <c r="V101" s="485"/>
      <c r="W101" s="485"/>
      <c r="X101" s="485"/>
      <c r="Y101" s="485"/>
      <c r="Z101" s="485"/>
      <c r="AA101" s="485"/>
      <c r="AB101" s="485"/>
      <c r="AC101" s="485"/>
      <c r="AD101" s="485"/>
      <c r="AE101" s="485"/>
      <c r="AF101" s="485"/>
      <c r="AG101" s="485"/>
    </row>
    <row r="102" spans="1:33" s="4" customFormat="1" ht="15" outlineLevel="1">
      <c r="F102" s="134" t="s">
        <v>137</v>
      </c>
      <c r="G102" s="450" t="s">
        <v>120</v>
      </c>
      <c r="H102" s="584">
        <f t="shared" si="34"/>
        <v>0</v>
      </c>
      <c r="I102" s="556">
        <f t="shared" ref="I102:AG102" si="35">IF(I$9=1,SUM(I98:I101),0)</f>
        <v>0</v>
      </c>
      <c r="J102" s="556">
        <f t="shared" si="35"/>
        <v>0</v>
      </c>
      <c r="K102" s="556">
        <f t="shared" si="35"/>
        <v>0</v>
      </c>
      <c r="L102" s="556">
        <f t="shared" si="35"/>
        <v>0</v>
      </c>
      <c r="M102" s="556">
        <f t="shared" si="35"/>
        <v>0</v>
      </c>
      <c r="N102" s="556">
        <f t="shared" si="35"/>
        <v>0</v>
      </c>
      <c r="O102" s="556">
        <f t="shared" si="35"/>
        <v>0</v>
      </c>
      <c r="P102" s="556">
        <f t="shared" si="35"/>
        <v>0</v>
      </c>
      <c r="Q102" s="556">
        <f t="shared" si="35"/>
        <v>0</v>
      </c>
      <c r="R102" s="556">
        <f t="shared" si="35"/>
        <v>0</v>
      </c>
      <c r="S102" s="556">
        <f t="shared" si="35"/>
        <v>0</v>
      </c>
      <c r="T102" s="556">
        <f t="shared" si="35"/>
        <v>0</v>
      </c>
      <c r="U102" s="556">
        <f t="shared" si="35"/>
        <v>0</v>
      </c>
      <c r="V102" s="556">
        <f t="shared" si="35"/>
        <v>0</v>
      </c>
      <c r="W102" s="556">
        <f t="shared" si="35"/>
        <v>0</v>
      </c>
      <c r="X102" s="556">
        <f t="shared" si="35"/>
        <v>0</v>
      </c>
      <c r="Y102" s="556">
        <f t="shared" si="35"/>
        <v>0</v>
      </c>
      <c r="Z102" s="556">
        <f t="shared" si="35"/>
        <v>0</v>
      </c>
      <c r="AA102" s="556">
        <f t="shared" si="35"/>
        <v>0</v>
      </c>
      <c r="AB102" s="556">
        <f t="shared" si="35"/>
        <v>0</v>
      </c>
      <c r="AC102" s="556">
        <f t="shared" si="35"/>
        <v>0</v>
      </c>
      <c r="AD102" s="556">
        <f t="shared" si="35"/>
        <v>0</v>
      </c>
      <c r="AE102" s="556">
        <f t="shared" si="35"/>
        <v>0</v>
      </c>
      <c r="AF102" s="556">
        <f t="shared" si="35"/>
        <v>0</v>
      </c>
      <c r="AG102" s="556">
        <f t="shared" si="35"/>
        <v>0</v>
      </c>
    </row>
    <row r="103" spans="1:33" s="4" customFormat="1" ht="15" outlineLevel="1">
      <c r="F103" s="134"/>
      <c r="G103" s="450"/>
      <c r="H103" s="18"/>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row>
    <row r="104" spans="1:33" s="4" customFormat="1" ht="15" outlineLevel="1">
      <c r="F104" s="143" t="s">
        <v>138</v>
      </c>
      <c r="G104" s="450" t="s">
        <v>120</v>
      </c>
      <c r="H104" s="584">
        <f t="shared" ref="H104" si="36">SUMIF($I$9:$AG$9,1,I104:AG104)</f>
        <v>0</v>
      </c>
      <c r="I104" s="627">
        <f t="shared" ref="I104:AG104" si="37">SUM(I82,I95,I102)</f>
        <v>0</v>
      </c>
      <c r="J104" s="627">
        <f t="shared" si="37"/>
        <v>0</v>
      </c>
      <c r="K104" s="627">
        <f t="shared" si="37"/>
        <v>0</v>
      </c>
      <c r="L104" s="627">
        <f t="shared" si="37"/>
        <v>0</v>
      </c>
      <c r="M104" s="627">
        <f t="shared" si="37"/>
        <v>0</v>
      </c>
      <c r="N104" s="627">
        <f t="shared" si="37"/>
        <v>0</v>
      </c>
      <c r="O104" s="627">
        <f t="shared" si="37"/>
        <v>0</v>
      </c>
      <c r="P104" s="627">
        <f t="shared" si="37"/>
        <v>0</v>
      </c>
      <c r="Q104" s="627">
        <f t="shared" si="37"/>
        <v>0</v>
      </c>
      <c r="R104" s="627">
        <f t="shared" si="37"/>
        <v>0</v>
      </c>
      <c r="S104" s="627">
        <f t="shared" si="37"/>
        <v>0</v>
      </c>
      <c r="T104" s="627">
        <f t="shared" si="37"/>
        <v>0</v>
      </c>
      <c r="U104" s="627">
        <f t="shared" si="37"/>
        <v>0</v>
      </c>
      <c r="V104" s="627">
        <f t="shared" si="37"/>
        <v>0</v>
      </c>
      <c r="W104" s="627">
        <f t="shared" si="37"/>
        <v>0</v>
      </c>
      <c r="X104" s="627">
        <f t="shared" si="37"/>
        <v>0</v>
      </c>
      <c r="Y104" s="627">
        <f t="shared" si="37"/>
        <v>0</v>
      </c>
      <c r="Z104" s="627">
        <f t="shared" si="37"/>
        <v>0</v>
      </c>
      <c r="AA104" s="627">
        <f t="shared" si="37"/>
        <v>0</v>
      </c>
      <c r="AB104" s="627">
        <f t="shared" si="37"/>
        <v>0</v>
      </c>
      <c r="AC104" s="627">
        <f t="shared" si="37"/>
        <v>0</v>
      </c>
      <c r="AD104" s="627">
        <f t="shared" si="37"/>
        <v>0</v>
      </c>
      <c r="AE104" s="627">
        <f t="shared" si="37"/>
        <v>0</v>
      </c>
      <c r="AF104" s="627">
        <f t="shared" si="37"/>
        <v>0</v>
      </c>
      <c r="AG104" s="627">
        <f t="shared" si="37"/>
        <v>0</v>
      </c>
    </row>
    <row r="105" spans="1:33" s="4" customFormat="1" ht="15" outlineLevel="1">
      <c r="F105" s="134"/>
      <c r="G105" s="450"/>
      <c r="H105" s="18"/>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spans="1:33" s="4" customFormat="1" ht="15" outlineLevel="1">
      <c r="B106" s="182" t="s">
        <v>68</v>
      </c>
      <c r="F106" s="143" t="s">
        <v>139</v>
      </c>
      <c r="G106" s="450"/>
      <c r="H106" s="18"/>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row>
    <row r="107" spans="1:33" s="4" customFormat="1" ht="15" outlineLevel="1">
      <c r="A107" s="583">
        <f t="shared" ref="A107:A134" si="38">IF(B107="",0,1)</f>
        <v>1</v>
      </c>
      <c r="B107" s="185" t="str">
        <f>IF(COLUMNS(I107:AG107)-COUNTBLANK(I107:AG107)=SUM($I$7:$AG$7),"","Please include " &amp; F107)</f>
        <v>Please include EPC / Key equipment costs</v>
      </c>
      <c r="F107" s="134" t="s">
        <v>140</v>
      </c>
      <c r="G107" s="450" t="s">
        <v>120</v>
      </c>
      <c r="H107" s="584">
        <f t="shared" ref="H107:H135" si="39">SUMIF($I$7:$AG$7,1,I107:AG107)</f>
        <v>0</v>
      </c>
      <c r="I107" s="485"/>
      <c r="J107" s="485"/>
      <c r="K107" s="485"/>
      <c r="L107" s="485"/>
      <c r="M107" s="485"/>
      <c r="N107" s="485"/>
      <c r="O107" s="485"/>
      <c r="P107" s="485"/>
      <c r="Q107" s="485"/>
      <c r="R107" s="485"/>
      <c r="S107" s="485"/>
      <c r="T107" s="485"/>
      <c r="U107" s="485"/>
      <c r="V107" s="485"/>
      <c r="W107" s="485"/>
      <c r="X107" s="485"/>
      <c r="Y107" s="485"/>
      <c r="Z107" s="485"/>
      <c r="AA107" s="485"/>
      <c r="AB107" s="485"/>
      <c r="AC107" s="485"/>
      <c r="AD107" s="485"/>
      <c r="AE107" s="485"/>
      <c r="AF107" s="485"/>
      <c r="AG107" s="485"/>
    </row>
    <row r="108" spans="1:33" s="4" customFormat="1" ht="15" outlineLevel="1">
      <c r="A108" s="583">
        <f t="shared" si="38"/>
        <v>1</v>
      </c>
      <c r="B108" s="185" t="str">
        <f t="shared" ref="B108:B121" si="40">IF(COLUMNS(I108:AG108)-COUNTBLANK(I108:AG108)=SUM($I$7:$AG$7),"","Please include " &amp; F108)</f>
        <v>Please include Balance of plant cost</v>
      </c>
      <c r="F108" s="134" t="s">
        <v>141</v>
      </c>
      <c r="G108" s="450" t="s">
        <v>120</v>
      </c>
      <c r="H108" s="584">
        <f t="shared" si="39"/>
        <v>0</v>
      </c>
      <c r="I108" s="485"/>
      <c r="J108" s="485"/>
      <c r="K108" s="485"/>
      <c r="L108" s="485"/>
      <c r="M108" s="485"/>
      <c r="N108" s="485"/>
      <c r="O108" s="485"/>
      <c r="P108" s="485"/>
      <c r="Q108" s="485"/>
      <c r="R108" s="485"/>
      <c r="S108" s="485"/>
      <c r="T108" s="485"/>
      <c r="U108" s="485"/>
      <c r="V108" s="485"/>
      <c r="W108" s="485"/>
      <c r="X108" s="485"/>
      <c r="Y108" s="485"/>
      <c r="Z108" s="485"/>
      <c r="AA108" s="485"/>
      <c r="AB108" s="485"/>
      <c r="AC108" s="485"/>
      <c r="AD108" s="485"/>
      <c r="AE108" s="485"/>
      <c r="AF108" s="485"/>
      <c r="AG108" s="485"/>
    </row>
    <row r="109" spans="1:33" s="4" customFormat="1" ht="15" outlineLevel="1">
      <c r="A109" s="583">
        <f t="shared" si="38"/>
        <v>1</v>
      </c>
      <c r="B109" s="185" t="str">
        <f t="shared" si="40"/>
        <v xml:space="preserve">Please include Other construction/installation costs </v>
      </c>
      <c r="F109" s="134" t="s">
        <v>142</v>
      </c>
      <c r="G109" s="450" t="s">
        <v>120</v>
      </c>
      <c r="H109" s="584">
        <f t="shared" si="39"/>
        <v>0</v>
      </c>
      <c r="I109" s="485"/>
      <c r="J109" s="485"/>
      <c r="K109" s="485"/>
      <c r="L109" s="485"/>
      <c r="M109" s="485"/>
      <c r="N109" s="485"/>
      <c r="O109" s="485"/>
      <c r="P109" s="485"/>
      <c r="Q109" s="485"/>
      <c r="R109" s="485"/>
      <c r="S109" s="485"/>
      <c r="T109" s="485"/>
      <c r="U109" s="485"/>
      <c r="V109" s="485"/>
      <c r="W109" s="485"/>
      <c r="X109" s="485"/>
      <c r="Y109" s="485"/>
      <c r="Z109" s="485"/>
      <c r="AA109" s="485"/>
      <c r="AB109" s="485"/>
      <c r="AC109" s="485"/>
      <c r="AD109" s="485"/>
      <c r="AE109" s="485"/>
      <c r="AF109" s="485"/>
      <c r="AG109" s="485"/>
    </row>
    <row r="110" spans="1:33" s="4" customFormat="1" ht="15" outlineLevel="1">
      <c r="A110" s="583">
        <f t="shared" si="38"/>
        <v>1</v>
      </c>
      <c r="B110" s="185" t="str">
        <f t="shared" si="40"/>
        <v>Please include EPC Contingencies</v>
      </c>
      <c r="F110" s="134" t="s">
        <v>143</v>
      </c>
      <c r="G110" s="450" t="s">
        <v>120</v>
      </c>
      <c r="H110" s="584">
        <f t="shared" si="39"/>
        <v>0</v>
      </c>
      <c r="I110" s="485"/>
      <c r="J110" s="485"/>
      <c r="K110" s="485"/>
      <c r="L110" s="485"/>
      <c r="M110" s="485"/>
      <c r="N110" s="485"/>
      <c r="O110" s="485"/>
      <c r="P110" s="485"/>
      <c r="Q110" s="485"/>
      <c r="R110" s="485"/>
      <c r="S110" s="485"/>
      <c r="T110" s="485"/>
      <c r="U110" s="485"/>
      <c r="V110" s="485"/>
      <c r="W110" s="485"/>
      <c r="X110" s="485"/>
      <c r="Y110" s="485"/>
      <c r="Z110" s="485"/>
      <c r="AA110" s="485"/>
      <c r="AB110" s="485"/>
      <c r="AC110" s="485"/>
      <c r="AD110" s="485"/>
      <c r="AE110" s="485"/>
      <c r="AF110" s="485"/>
      <c r="AG110" s="485"/>
    </row>
    <row r="111" spans="1:33" s="4" customFormat="1" ht="15" outlineLevel="1">
      <c r="A111" s="583">
        <f t="shared" si="38"/>
        <v>1</v>
      </c>
      <c r="B111" s="185" t="str">
        <f t="shared" si="40"/>
        <v>Please include Pre-COD Production cost</v>
      </c>
      <c r="F111" s="134" t="s">
        <v>144</v>
      </c>
      <c r="G111" s="450" t="s">
        <v>120</v>
      </c>
      <c r="H111" s="584">
        <f t="shared" si="39"/>
        <v>0</v>
      </c>
      <c r="I111" s="485"/>
      <c r="J111" s="485"/>
      <c r="K111" s="485"/>
      <c r="L111" s="485"/>
      <c r="M111" s="485"/>
      <c r="N111" s="485"/>
      <c r="O111" s="485"/>
      <c r="P111" s="485"/>
      <c r="Q111" s="485"/>
      <c r="R111" s="485"/>
      <c r="S111" s="485"/>
      <c r="T111" s="485"/>
      <c r="U111" s="485"/>
      <c r="V111" s="485"/>
      <c r="W111" s="485"/>
      <c r="X111" s="485"/>
      <c r="Y111" s="485"/>
      <c r="Z111" s="485"/>
      <c r="AA111" s="485"/>
      <c r="AB111" s="485"/>
      <c r="AC111" s="485"/>
      <c r="AD111" s="485"/>
      <c r="AE111" s="485"/>
      <c r="AF111" s="485"/>
      <c r="AG111" s="485"/>
    </row>
    <row r="112" spans="1:33" s="4" customFormat="1" ht="15" outlineLevel="1">
      <c r="A112" s="583">
        <f t="shared" si="38"/>
        <v>1</v>
      </c>
      <c r="B112" s="185" t="str">
        <f t="shared" si="40"/>
        <v>Please include Land acquisition or lease cost</v>
      </c>
      <c r="F112" s="134" t="s">
        <v>145</v>
      </c>
      <c r="G112" s="450" t="s">
        <v>120</v>
      </c>
      <c r="H112" s="584">
        <f t="shared" si="39"/>
        <v>0</v>
      </c>
      <c r="I112" s="485"/>
      <c r="J112" s="485"/>
      <c r="K112" s="485"/>
      <c r="L112" s="485"/>
      <c r="M112" s="485"/>
      <c r="N112" s="485"/>
      <c r="O112" s="485"/>
      <c r="P112" s="485"/>
      <c r="Q112" s="485"/>
      <c r="R112" s="485"/>
      <c r="S112" s="485"/>
      <c r="T112" s="485"/>
      <c r="U112" s="485"/>
      <c r="V112" s="485"/>
      <c r="W112" s="485"/>
      <c r="X112" s="485"/>
      <c r="Y112" s="485"/>
      <c r="Z112" s="485"/>
      <c r="AA112" s="485"/>
      <c r="AB112" s="485"/>
      <c r="AC112" s="485"/>
      <c r="AD112" s="485"/>
      <c r="AE112" s="485"/>
      <c r="AF112" s="485"/>
      <c r="AG112" s="485"/>
    </row>
    <row r="113" spans="1:33" s="4" customFormat="1" ht="15" outlineLevel="1">
      <c r="A113" s="583">
        <f t="shared" si="38"/>
        <v>1</v>
      </c>
      <c r="B113" s="185" t="str">
        <f t="shared" si="40"/>
        <v>Please include Foundation cost</v>
      </c>
      <c r="F113" s="193" t="s">
        <v>146</v>
      </c>
      <c r="G113" s="455" t="s">
        <v>120</v>
      </c>
      <c r="H113" s="584">
        <f t="shared" si="39"/>
        <v>0</v>
      </c>
      <c r="I113" s="485"/>
      <c r="J113" s="485"/>
      <c r="K113" s="485"/>
      <c r="L113" s="485"/>
      <c r="M113" s="485"/>
      <c r="N113" s="485"/>
      <c r="O113" s="485"/>
      <c r="P113" s="485"/>
      <c r="Q113" s="485"/>
      <c r="R113" s="485"/>
      <c r="S113" s="485"/>
      <c r="T113" s="485"/>
      <c r="U113" s="485"/>
      <c r="V113" s="485"/>
      <c r="W113" s="485"/>
      <c r="X113" s="485"/>
      <c r="Y113" s="485"/>
      <c r="Z113" s="485"/>
      <c r="AA113" s="485"/>
      <c r="AB113" s="485"/>
      <c r="AC113" s="485"/>
      <c r="AD113" s="485"/>
      <c r="AE113" s="485"/>
      <c r="AF113" s="485"/>
      <c r="AG113" s="485"/>
    </row>
    <row r="114" spans="1:33" s="4" customFormat="1" ht="15" outlineLevel="1">
      <c r="A114" s="583">
        <f t="shared" si="38"/>
        <v>1</v>
      </c>
      <c r="B114" s="185" t="str">
        <f t="shared" si="40"/>
        <v>Please include Commissioning cost</v>
      </c>
      <c r="F114" s="134" t="s">
        <v>147</v>
      </c>
      <c r="G114" s="450" t="s">
        <v>120</v>
      </c>
      <c r="H114" s="584">
        <f t="shared" si="39"/>
        <v>0</v>
      </c>
      <c r="I114" s="485"/>
      <c r="J114" s="485"/>
      <c r="K114" s="485"/>
      <c r="L114" s="485"/>
      <c r="M114" s="485"/>
      <c r="N114" s="485"/>
      <c r="O114" s="485"/>
      <c r="P114" s="485"/>
      <c r="Q114" s="485"/>
      <c r="R114" s="485"/>
      <c r="S114" s="485"/>
      <c r="T114" s="485"/>
      <c r="U114" s="485"/>
      <c r="V114" s="485"/>
      <c r="W114" s="485"/>
      <c r="X114" s="485"/>
      <c r="Y114" s="485"/>
      <c r="Z114" s="485"/>
      <c r="AA114" s="485"/>
      <c r="AB114" s="485"/>
      <c r="AC114" s="485"/>
      <c r="AD114" s="485"/>
      <c r="AE114" s="485"/>
      <c r="AF114" s="485"/>
      <c r="AG114" s="485"/>
    </row>
    <row r="115" spans="1:33" s="4" customFormat="1" ht="15" outlineLevel="1">
      <c r="A115" s="583">
        <f t="shared" si="38"/>
        <v>1</v>
      </c>
      <c r="B115" s="185" t="str">
        <f t="shared" si="40"/>
        <v>Please include Other Infrastructure cost</v>
      </c>
      <c r="F115" s="134" t="s">
        <v>148</v>
      </c>
      <c r="G115" s="450" t="s">
        <v>120</v>
      </c>
      <c r="H115" s="584">
        <f t="shared" si="39"/>
        <v>0</v>
      </c>
      <c r="I115" s="485"/>
      <c r="J115" s="485"/>
      <c r="K115" s="485"/>
      <c r="L115" s="485"/>
      <c r="M115" s="485"/>
      <c r="N115" s="485"/>
      <c r="O115" s="485"/>
      <c r="P115" s="485"/>
      <c r="Q115" s="485"/>
      <c r="R115" s="485"/>
      <c r="S115" s="485"/>
      <c r="T115" s="485"/>
      <c r="U115" s="485"/>
      <c r="V115" s="485"/>
      <c r="W115" s="485"/>
      <c r="X115" s="485"/>
      <c r="Y115" s="485"/>
      <c r="Z115" s="485"/>
      <c r="AA115" s="485"/>
      <c r="AB115" s="485"/>
      <c r="AC115" s="485"/>
      <c r="AD115" s="485"/>
      <c r="AE115" s="485"/>
      <c r="AF115" s="485"/>
      <c r="AG115" s="485"/>
    </row>
    <row r="116" spans="1:33" s="4" customFormat="1" ht="15" outlineLevel="1">
      <c r="A116" s="583">
        <f t="shared" si="38"/>
        <v>1</v>
      </c>
      <c r="B116" s="185" t="str">
        <f t="shared" si="40"/>
        <v>Please include Grid Connection cost</v>
      </c>
      <c r="F116" s="134" t="s">
        <v>149</v>
      </c>
      <c r="G116" s="450" t="s">
        <v>120</v>
      </c>
      <c r="H116" s="584">
        <f t="shared" si="39"/>
        <v>0</v>
      </c>
      <c r="I116" s="485"/>
      <c r="J116" s="485"/>
      <c r="K116" s="485"/>
      <c r="L116" s="485"/>
      <c r="M116" s="485"/>
      <c r="N116" s="485"/>
      <c r="O116" s="485"/>
      <c r="P116" s="485"/>
      <c r="Q116" s="485"/>
      <c r="R116" s="485"/>
      <c r="S116" s="485"/>
      <c r="T116" s="485"/>
      <c r="U116" s="485"/>
      <c r="V116" s="485"/>
      <c r="W116" s="485"/>
      <c r="X116" s="485"/>
      <c r="Y116" s="485"/>
      <c r="Z116" s="485"/>
      <c r="AA116" s="485"/>
      <c r="AB116" s="485"/>
      <c r="AC116" s="485"/>
      <c r="AD116" s="485"/>
      <c r="AE116" s="485"/>
      <c r="AF116" s="485"/>
      <c r="AG116" s="485"/>
    </row>
    <row r="117" spans="1:33" s="4" customFormat="1" ht="15" outlineLevel="1">
      <c r="A117" s="583">
        <f t="shared" si="38"/>
        <v>1</v>
      </c>
      <c r="B117" s="185" t="str">
        <f t="shared" si="40"/>
        <v>Please include Professional fees</v>
      </c>
      <c r="F117" s="134" t="s">
        <v>150</v>
      </c>
      <c r="G117" s="450" t="s">
        <v>120</v>
      </c>
      <c r="H117" s="584">
        <f t="shared" si="39"/>
        <v>0</v>
      </c>
      <c r="I117" s="485"/>
      <c r="J117" s="485"/>
      <c r="K117" s="485"/>
      <c r="L117" s="485"/>
      <c r="M117" s="485"/>
      <c r="N117" s="485"/>
      <c r="O117" s="485"/>
      <c r="P117" s="485"/>
      <c r="Q117" s="485"/>
      <c r="R117" s="485"/>
      <c r="S117" s="485"/>
      <c r="T117" s="485"/>
      <c r="U117" s="485"/>
      <c r="V117" s="485"/>
      <c r="W117" s="485"/>
      <c r="X117" s="485"/>
      <c r="Y117" s="485"/>
      <c r="Z117" s="485"/>
      <c r="AA117" s="485"/>
      <c r="AB117" s="485"/>
      <c r="AC117" s="485"/>
      <c r="AD117" s="485"/>
      <c r="AE117" s="485"/>
      <c r="AF117" s="485"/>
      <c r="AG117" s="485"/>
    </row>
    <row r="118" spans="1:33" s="4" customFormat="1" ht="15" outlineLevel="1">
      <c r="A118" s="583">
        <f t="shared" si="38"/>
        <v>1</v>
      </c>
      <c r="B118" s="185" t="str">
        <f t="shared" si="40"/>
        <v xml:space="preserve">Please include Contingencies </v>
      </c>
      <c r="F118" s="134" t="s">
        <v>151</v>
      </c>
      <c r="G118" s="450" t="s">
        <v>120</v>
      </c>
      <c r="H118" s="584">
        <f t="shared" si="39"/>
        <v>0</v>
      </c>
      <c r="I118" s="485"/>
      <c r="J118" s="485"/>
      <c r="K118" s="485"/>
      <c r="L118" s="485"/>
      <c r="M118" s="485"/>
      <c r="N118" s="485"/>
      <c r="O118" s="485"/>
      <c r="P118" s="485"/>
      <c r="Q118" s="485"/>
      <c r="R118" s="485"/>
      <c r="S118" s="485"/>
      <c r="T118" s="485"/>
      <c r="U118" s="485"/>
      <c r="V118" s="485"/>
      <c r="W118" s="485"/>
      <c r="X118" s="485"/>
      <c r="Y118" s="485"/>
      <c r="Z118" s="485"/>
      <c r="AA118" s="485"/>
      <c r="AB118" s="485"/>
      <c r="AC118" s="485"/>
      <c r="AD118" s="485"/>
      <c r="AE118" s="485"/>
      <c r="AF118" s="485"/>
      <c r="AG118" s="485"/>
    </row>
    <row r="119" spans="1:33" s="4" customFormat="1" ht="15" outlineLevel="1">
      <c r="A119" s="583">
        <f t="shared" si="38"/>
        <v>1</v>
      </c>
      <c r="B119" s="185" t="str">
        <f t="shared" si="40"/>
        <v>Please include Development cost</v>
      </c>
      <c r="F119" s="134" t="s">
        <v>152</v>
      </c>
      <c r="G119" s="450" t="s">
        <v>120</v>
      </c>
      <c r="H119" s="584">
        <f t="shared" si="39"/>
        <v>0</v>
      </c>
      <c r="I119" s="485"/>
      <c r="J119" s="485"/>
      <c r="K119" s="485"/>
      <c r="L119" s="485"/>
      <c r="M119" s="485"/>
      <c r="N119" s="485"/>
      <c r="O119" s="485"/>
      <c r="P119" s="485"/>
      <c r="Q119" s="485"/>
      <c r="R119" s="485"/>
      <c r="S119" s="485"/>
      <c r="T119" s="485"/>
      <c r="U119" s="485"/>
      <c r="V119" s="485"/>
      <c r="W119" s="485"/>
      <c r="X119" s="485"/>
      <c r="Y119" s="485"/>
      <c r="Z119" s="485"/>
      <c r="AA119" s="485"/>
      <c r="AB119" s="485"/>
      <c r="AC119" s="485"/>
      <c r="AD119" s="485"/>
      <c r="AE119" s="485"/>
      <c r="AF119" s="485"/>
      <c r="AG119" s="485"/>
    </row>
    <row r="120" spans="1:33" s="4" customFormat="1" ht="15" outlineLevel="1">
      <c r="A120" s="583">
        <f t="shared" si="38"/>
        <v>1</v>
      </c>
      <c r="B120" s="185" t="str">
        <f t="shared" si="40"/>
        <v>Please include Success Payments</v>
      </c>
      <c r="F120" s="134" t="s">
        <v>153</v>
      </c>
      <c r="G120" s="450" t="s">
        <v>120</v>
      </c>
      <c r="H120" s="584">
        <f t="shared" si="39"/>
        <v>0</v>
      </c>
      <c r="I120" s="485"/>
      <c r="J120" s="485"/>
      <c r="K120" s="485"/>
      <c r="L120" s="485"/>
      <c r="M120" s="485"/>
      <c r="N120" s="485"/>
      <c r="O120" s="485"/>
      <c r="P120" s="485"/>
      <c r="Q120" s="485"/>
      <c r="R120" s="485"/>
      <c r="S120" s="485"/>
      <c r="T120" s="485"/>
      <c r="U120" s="485"/>
      <c r="V120" s="485"/>
      <c r="W120" s="485"/>
      <c r="X120" s="485"/>
      <c r="Y120" s="485"/>
      <c r="Z120" s="485"/>
      <c r="AA120" s="485"/>
      <c r="AB120" s="485"/>
      <c r="AC120" s="485"/>
      <c r="AD120" s="485"/>
      <c r="AE120" s="485"/>
      <c r="AF120" s="485"/>
      <c r="AG120" s="485"/>
    </row>
    <row r="121" spans="1:33" s="4" customFormat="1" ht="15" outlineLevel="1">
      <c r="A121" s="583">
        <f t="shared" si="38"/>
        <v>1</v>
      </c>
      <c r="B121" s="185" t="str">
        <f t="shared" si="40"/>
        <v>Please include Equity PRI Premium</v>
      </c>
      <c r="F121" s="134" t="s">
        <v>154</v>
      </c>
      <c r="G121" s="450" t="s">
        <v>120</v>
      </c>
      <c r="H121" s="584">
        <f t="shared" si="39"/>
        <v>0</v>
      </c>
      <c r="I121" s="485"/>
      <c r="J121" s="485"/>
      <c r="K121" s="485"/>
      <c r="L121" s="485"/>
      <c r="M121" s="485"/>
      <c r="N121" s="485"/>
      <c r="O121" s="485"/>
      <c r="P121" s="485"/>
      <c r="Q121" s="485"/>
      <c r="R121" s="485"/>
      <c r="S121" s="485"/>
      <c r="T121" s="485"/>
      <c r="U121" s="485"/>
      <c r="V121" s="485"/>
      <c r="W121" s="485"/>
      <c r="X121" s="485"/>
      <c r="Y121" s="485"/>
      <c r="Z121" s="485"/>
      <c r="AA121" s="485"/>
      <c r="AB121" s="485"/>
      <c r="AC121" s="485"/>
      <c r="AD121" s="485"/>
      <c r="AE121" s="485"/>
      <c r="AF121" s="485"/>
      <c r="AG121" s="485"/>
    </row>
    <row r="122" spans="1:33" s="4" customFormat="1" ht="15" outlineLevel="1">
      <c r="A122" s="583">
        <f t="shared" si="38"/>
        <v>0</v>
      </c>
      <c r="B122" s="130" t="str">
        <f>IF(AND(H$143&lt;&gt;0,H122=0),"Please include " &amp; F122,"")</f>
        <v/>
      </c>
      <c r="F122" s="134" t="s">
        <v>155</v>
      </c>
      <c r="G122" s="450" t="s">
        <v>120</v>
      </c>
      <c r="H122" s="584">
        <f t="shared" si="39"/>
        <v>0</v>
      </c>
      <c r="I122" s="485"/>
      <c r="J122" s="485"/>
      <c r="K122" s="485"/>
      <c r="L122" s="485"/>
      <c r="M122" s="485"/>
      <c r="N122" s="485"/>
      <c r="O122" s="485"/>
      <c r="P122" s="485"/>
      <c r="Q122" s="485"/>
      <c r="R122" s="485"/>
      <c r="S122" s="485"/>
      <c r="T122" s="485"/>
      <c r="U122" s="485"/>
      <c r="V122" s="485"/>
      <c r="W122" s="485"/>
      <c r="X122" s="485"/>
      <c r="Y122" s="485"/>
      <c r="Z122" s="485"/>
      <c r="AA122" s="485"/>
      <c r="AB122" s="485"/>
      <c r="AC122" s="485"/>
      <c r="AD122" s="485"/>
      <c r="AE122" s="485"/>
      <c r="AF122" s="485"/>
      <c r="AG122" s="485"/>
    </row>
    <row r="123" spans="1:33" s="4" customFormat="1" ht="15" outlineLevel="1">
      <c r="A123" s="583">
        <f t="shared" si="38"/>
        <v>0</v>
      </c>
      <c r="B123" s="130" t="str">
        <f t="shared" ref="B123:B124" si="41">IF(AND(H$143&lt;&gt;0,H123=0),"Please include " &amp; F123,"")</f>
        <v/>
      </c>
      <c r="F123" s="134" t="s">
        <v>156</v>
      </c>
      <c r="G123" s="450" t="s">
        <v>120</v>
      </c>
      <c r="H123" s="584">
        <f t="shared" si="39"/>
        <v>0</v>
      </c>
      <c r="I123" s="485"/>
      <c r="J123" s="485"/>
      <c r="K123" s="485"/>
      <c r="L123" s="485"/>
      <c r="M123" s="485"/>
      <c r="N123" s="485"/>
      <c r="O123" s="485"/>
      <c r="P123" s="485"/>
      <c r="Q123" s="485"/>
      <c r="R123" s="485"/>
      <c r="S123" s="485"/>
      <c r="T123" s="485"/>
      <c r="U123" s="485"/>
      <c r="V123" s="485"/>
      <c r="W123" s="485"/>
      <c r="X123" s="485"/>
      <c r="Y123" s="485"/>
      <c r="Z123" s="485"/>
      <c r="AA123" s="485"/>
      <c r="AB123" s="485"/>
      <c r="AC123" s="485"/>
      <c r="AD123" s="485"/>
      <c r="AE123" s="485"/>
      <c r="AF123" s="485"/>
      <c r="AG123" s="485"/>
    </row>
    <row r="124" spans="1:33" s="4" customFormat="1" ht="15" outlineLevel="1">
      <c r="A124" s="583">
        <f t="shared" si="38"/>
        <v>0</v>
      </c>
      <c r="B124" s="130" t="str">
        <f t="shared" si="41"/>
        <v/>
      </c>
      <c r="F124" s="134" t="s">
        <v>157</v>
      </c>
      <c r="G124" s="450" t="s">
        <v>120</v>
      </c>
      <c r="H124" s="584">
        <f t="shared" si="39"/>
        <v>0</v>
      </c>
      <c r="I124" s="485"/>
      <c r="J124" s="485"/>
      <c r="K124" s="485"/>
      <c r="L124" s="485"/>
      <c r="M124" s="485"/>
      <c r="N124" s="485"/>
      <c r="O124" s="485"/>
      <c r="P124" s="485"/>
      <c r="Q124" s="485"/>
      <c r="R124" s="485"/>
      <c r="S124" s="485"/>
      <c r="T124" s="485"/>
      <c r="U124" s="485"/>
      <c r="V124" s="485"/>
      <c r="W124" s="485"/>
      <c r="X124" s="485"/>
      <c r="Y124" s="485"/>
      <c r="Z124" s="485"/>
      <c r="AA124" s="485"/>
      <c r="AB124" s="485"/>
      <c r="AC124" s="485"/>
      <c r="AD124" s="485"/>
      <c r="AE124" s="485"/>
      <c r="AF124" s="485"/>
      <c r="AG124" s="485"/>
    </row>
    <row r="125" spans="1:33" s="4" customFormat="1" ht="15" outlineLevel="1">
      <c r="A125"/>
      <c r="B125"/>
      <c r="F125" s="193" t="s">
        <v>158</v>
      </c>
      <c r="G125" s="450" t="s">
        <v>120</v>
      </c>
      <c r="H125" s="584">
        <f t="shared" si="39"/>
        <v>0</v>
      </c>
      <c r="I125" s="485"/>
      <c r="J125" s="485"/>
      <c r="K125" s="485"/>
      <c r="L125" s="485"/>
      <c r="M125" s="485"/>
      <c r="N125" s="485"/>
      <c r="O125" s="485"/>
      <c r="P125" s="485"/>
      <c r="Q125" s="485"/>
      <c r="R125" s="485"/>
      <c r="S125" s="485"/>
      <c r="T125" s="485"/>
      <c r="U125" s="485"/>
      <c r="V125" s="485"/>
      <c r="W125" s="485"/>
      <c r="X125" s="485"/>
      <c r="Y125" s="485"/>
      <c r="Z125" s="485"/>
      <c r="AA125" s="485"/>
      <c r="AB125" s="485"/>
      <c r="AC125" s="485"/>
      <c r="AD125" s="485"/>
      <c r="AE125" s="485"/>
      <c r="AF125" s="485"/>
      <c r="AG125" s="485"/>
    </row>
    <row r="126" spans="1:33" s="4" customFormat="1" ht="15" outlineLevel="1">
      <c r="A126" s="583">
        <f t="shared" si="38"/>
        <v>0</v>
      </c>
      <c r="B126" s="130" t="str">
        <f>IF(AND(H$138&lt;&gt;0,H126=0),"Please include " &amp; F126,"")</f>
        <v/>
      </c>
      <c r="F126" s="134" t="s">
        <v>159</v>
      </c>
      <c r="G126" s="450" t="s">
        <v>120</v>
      </c>
      <c r="H126" s="584">
        <f t="shared" si="39"/>
        <v>0</v>
      </c>
      <c r="I126" s="485"/>
      <c r="J126" s="485"/>
      <c r="K126" s="485"/>
      <c r="L126" s="485"/>
      <c r="M126" s="485"/>
      <c r="N126" s="485"/>
      <c r="O126" s="485"/>
      <c r="P126" s="485"/>
      <c r="Q126" s="485"/>
      <c r="R126" s="485"/>
      <c r="S126" s="485"/>
      <c r="T126" s="485"/>
      <c r="U126" s="485"/>
      <c r="V126" s="485"/>
      <c r="W126" s="485"/>
      <c r="X126" s="485"/>
      <c r="Y126" s="485"/>
      <c r="Z126" s="485"/>
      <c r="AA126" s="485"/>
      <c r="AB126" s="485"/>
      <c r="AC126" s="485"/>
      <c r="AD126" s="485"/>
      <c r="AE126" s="485"/>
      <c r="AF126" s="485"/>
      <c r="AG126" s="485"/>
    </row>
    <row r="127" spans="1:33" s="4" customFormat="1" ht="15" outlineLevel="1">
      <c r="A127" s="583">
        <f t="shared" si="38"/>
        <v>0</v>
      </c>
      <c r="B127" s="130" t="str">
        <f t="shared" ref="B127:B128" si="42">IF(AND(H$138&lt;&gt;0,H127=0),"Please include " &amp; F127,"")</f>
        <v/>
      </c>
      <c r="F127" s="134" t="s">
        <v>160</v>
      </c>
      <c r="G127" s="450" t="s">
        <v>120</v>
      </c>
      <c r="H127" s="584">
        <f t="shared" si="39"/>
        <v>0</v>
      </c>
      <c r="I127" s="485"/>
      <c r="J127" s="485"/>
      <c r="K127" s="485"/>
      <c r="L127" s="485"/>
      <c r="M127" s="485"/>
      <c r="N127" s="485"/>
      <c r="O127" s="485"/>
      <c r="P127" s="485"/>
      <c r="Q127" s="485"/>
      <c r="R127" s="485"/>
      <c r="S127" s="485"/>
      <c r="T127" s="485"/>
      <c r="U127" s="485"/>
      <c r="V127" s="485"/>
      <c r="W127" s="485"/>
      <c r="X127" s="485"/>
      <c r="Y127" s="485"/>
      <c r="Z127" s="485"/>
      <c r="AA127" s="485"/>
      <c r="AB127" s="485"/>
      <c r="AC127" s="485"/>
      <c r="AD127" s="485"/>
      <c r="AE127" s="485"/>
      <c r="AF127" s="485"/>
      <c r="AG127" s="485"/>
    </row>
    <row r="128" spans="1:33" s="4" customFormat="1" ht="15" outlineLevel="1">
      <c r="A128" s="583">
        <f t="shared" si="38"/>
        <v>0</v>
      </c>
      <c r="B128" s="130" t="str">
        <f t="shared" si="42"/>
        <v/>
      </c>
      <c r="F128" s="134" t="s">
        <v>161</v>
      </c>
      <c r="G128" s="450" t="s">
        <v>120</v>
      </c>
      <c r="H128" s="584">
        <f t="shared" si="39"/>
        <v>0</v>
      </c>
      <c r="I128" s="485"/>
      <c r="J128" s="485"/>
      <c r="K128" s="485"/>
      <c r="L128" s="485"/>
      <c r="M128" s="485"/>
      <c r="N128" s="485"/>
      <c r="O128" s="485"/>
      <c r="P128" s="485"/>
      <c r="Q128" s="485"/>
      <c r="R128" s="485"/>
      <c r="S128" s="485"/>
      <c r="T128" s="485"/>
      <c r="U128" s="485"/>
      <c r="V128" s="485"/>
      <c r="W128" s="485"/>
      <c r="X128" s="485"/>
      <c r="Y128" s="485"/>
      <c r="Z128" s="485"/>
      <c r="AA128" s="485"/>
      <c r="AB128" s="485"/>
      <c r="AC128" s="485"/>
      <c r="AD128" s="485"/>
      <c r="AE128" s="485"/>
      <c r="AF128" s="485"/>
      <c r="AG128" s="485"/>
    </row>
    <row r="129" spans="1:33" s="4" customFormat="1" ht="15" outlineLevel="1">
      <c r="A129" s="583">
        <f t="shared" si="38"/>
        <v>0</v>
      </c>
      <c r="B129" s="130" t="str">
        <f>IF(AND(H$139&lt;&gt;0,H129=0),"Please include " &amp; F129,"")</f>
        <v/>
      </c>
      <c r="F129" s="134" t="s">
        <v>162</v>
      </c>
      <c r="G129" s="450" t="s">
        <v>120</v>
      </c>
      <c r="H129" s="584">
        <f t="shared" si="39"/>
        <v>0</v>
      </c>
      <c r="I129" s="485"/>
      <c r="J129" s="485"/>
      <c r="K129" s="485"/>
      <c r="L129" s="485"/>
      <c r="M129" s="485"/>
      <c r="N129" s="485"/>
      <c r="O129" s="485"/>
      <c r="P129" s="485"/>
      <c r="Q129" s="485"/>
      <c r="R129" s="485"/>
      <c r="S129" s="485"/>
      <c r="T129" s="485"/>
      <c r="U129" s="485"/>
      <c r="V129" s="485"/>
      <c r="W129" s="485"/>
      <c r="X129" s="485"/>
      <c r="Y129" s="485"/>
      <c r="Z129" s="485"/>
      <c r="AA129" s="485"/>
      <c r="AB129" s="485"/>
      <c r="AC129" s="485"/>
      <c r="AD129" s="485"/>
      <c r="AE129" s="485"/>
      <c r="AF129" s="485"/>
      <c r="AG129" s="485"/>
    </row>
    <row r="130" spans="1:33" s="4" customFormat="1" ht="15" outlineLevel="1">
      <c r="A130" s="583">
        <f t="shared" si="38"/>
        <v>0</v>
      </c>
      <c r="B130" s="130" t="str">
        <f t="shared" ref="B130:B131" si="43">IF(AND(H$139&lt;&gt;0,H130=0),"Please include " &amp; F130,"")</f>
        <v/>
      </c>
      <c r="F130" s="134" t="s">
        <v>163</v>
      </c>
      <c r="G130" s="450" t="s">
        <v>120</v>
      </c>
      <c r="H130" s="584">
        <f t="shared" si="39"/>
        <v>0</v>
      </c>
      <c r="I130" s="485"/>
      <c r="J130" s="485"/>
      <c r="K130" s="485"/>
      <c r="L130" s="485"/>
      <c r="M130" s="485"/>
      <c r="N130" s="485"/>
      <c r="O130" s="485"/>
      <c r="P130" s="485"/>
      <c r="Q130" s="485"/>
      <c r="R130" s="485"/>
      <c r="S130" s="485"/>
      <c r="T130" s="485"/>
      <c r="U130" s="485"/>
      <c r="V130" s="485"/>
      <c r="W130" s="485"/>
      <c r="X130" s="485"/>
      <c r="Y130" s="485"/>
      <c r="Z130" s="485"/>
      <c r="AA130" s="485"/>
      <c r="AB130" s="485"/>
      <c r="AC130" s="485"/>
      <c r="AD130" s="485"/>
      <c r="AE130" s="485"/>
      <c r="AF130" s="485"/>
      <c r="AG130" s="485"/>
    </row>
    <row r="131" spans="1:33" s="4" customFormat="1" ht="15" outlineLevel="1">
      <c r="A131" s="583">
        <f t="shared" si="38"/>
        <v>0</v>
      </c>
      <c r="B131" s="130" t="str">
        <f t="shared" si="43"/>
        <v/>
      </c>
      <c r="F131" s="134" t="s">
        <v>164</v>
      </c>
      <c r="G131" s="450" t="s">
        <v>120</v>
      </c>
      <c r="H131" s="584">
        <f t="shared" si="39"/>
        <v>0</v>
      </c>
      <c r="I131" s="485"/>
      <c r="J131" s="485"/>
      <c r="K131" s="485"/>
      <c r="L131" s="485"/>
      <c r="M131" s="485"/>
      <c r="N131" s="485"/>
      <c r="O131" s="485"/>
      <c r="P131" s="485"/>
      <c r="Q131" s="485"/>
      <c r="R131" s="485"/>
      <c r="S131" s="485"/>
      <c r="T131" s="485"/>
      <c r="U131" s="485"/>
      <c r="V131" s="485"/>
      <c r="W131" s="485"/>
      <c r="X131" s="485"/>
      <c r="Y131" s="485"/>
      <c r="Z131" s="485"/>
      <c r="AA131" s="485"/>
      <c r="AB131" s="485"/>
      <c r="AC131" s="485"/>
      <c r="AD131" s="485"/>
      <c r="AE131" s="485"/>
      <c r="AF131" s="485"/>
      <c r="AG131" s="485"/>
    </row>
    <row r="132" spans="1:33" s="4" customFormat="1" ht="15" outlineLevel="1">
      <c r="A132" s="583">
        <f t="shared" si="38"/>
        <v>0</v>
      </c>
      <c r="B132" s="130" t="str">
        <f t="shared" ref="B132:B134" si="44">IF(AND(H$140&lt;&gt;0,H132=0),"Please include " &amp; F132,"")</f>
        <v/>
      </c>
      <c r="C132" s="15"/>
      <c r="D132" s="15"/>
      <c r="F132" s="134" t="s">
        <v>165</v>
      </c>
      <c r="G132" s="450" t="s">
        <v>120</v>
      </c>
      <c r="H132" s="584">
        <f t="shared" si="39"/>
        <v>0</v>
      </c>
      <c r="I132" s="485"/>
      <c r="J132" s="485"/>
      <c r="K132" s="485"/>
      <c r="L132" s="485"/>
      <c r="M132" s="485"/>
      <c r="N132" s="485"/>
      <c r="O132" s="485"/>
      <c r="P132" s="485"/>
      <c r="Q132" s="485"/>
      <c r="R132" s="485"/>
      <c r="S132" s="485"/>
      <c r="T132" s="485"/>
      <c r="U132" s="485"/>
      <c r="V132" s="485"/>
      <c r="W132" s="485"/>
      <c r="X132" s="485"/>
      <c r="Y132" s="485"/>
      <c r="Z132" s="485"/>
      <c r="AA132" s="485"/>
      <c r="AB132" s="485"/>
      <c r="AC132" s="485"/>
      <c r="AD132" s="485"/>
      <c r="AE132" s="485"/>
      <c r="AF132" s="485"/>
      <c r="AG132" s="485"/>
    </row>
    <row r="133" spans="1:33" s="4" customFormat="1" ht="15" outlineLevel="1">
      <c r="A133" s="583">
        <f t="shared" si="38"/>
        <v>0</v>
      </c>
      <c r="B133" s="130" t="str">
        <f t="shared" si="44"/>
        <v/>
      </c>
      <c r="C133" s="15"/>
      <c r="D133" s="15"/>
      <c r="F133" s="134" t="s">
        <v>166</v>
      </c>
      <c r="G133" s="450" t="s">
        <v>120</v>
      </c>
      <c r="H133" s="584">
        <f t="shared" si="39"/>
        <v>0</v>
      </c>
      <c r="I133" s="485"/>
      <c r="J133" s="485"/>
      <c r="K133" s="485"/>
      <c r="L133" s="485"/>
      <c r="M133" s="485"/>
      <c r="N133" s="485"/>
      <c r="O133" s="485"/>
      <c r="P133" s="485"/>
      <c r="Q133" s="485"/>
      <c r="R133" s="485"/>
      <c r="S133" s="485"/>
      <c r="T133" s="485"/>
      <c r="U133" s="485"/>
      <c r="V133" s="485"/>
      <c r="W133" s="485"/>
      <c r="X133" s="485"/>
      <c r="Y133" s="485"/>
      <c r="Z133" s="485"/>
      <c r="AA133" s="485"/>
      <c r="AB133" s="485"/>
      <c r="AC133" s="485"/>
      <c r="AD133" s="485"/>
      <c r="AE133" s="485"/>
      <c r="AF133" s="485"/>
      <c r="AG133" s="485"/>
    </row>
    <row r="134" spans="1:33" s="4" customFormat="1" ht="15" outlineLevel="1">
      <c r="A134" s="583">
        <f t="shared" si="38"/>
        <v>0</v>
      </c>
      <c r="B134" s="130" t="str">
        <f t="shared" si="44"/>
        <v/>
      </c>
      <c r="C134" s="15"/>
      <c r="D134" s="15"/>
      <c r="F134" s="134" t="s">
        <v>167</v>
      </c>
      <c r="G134" s="450" t="s">
        <v>120</v>
      </c>
      <c r="H134" s="584">
        <f t="shared" si="39"/>
        <v>0</v>
      </c>
      <c r="I134" s="485"/>
      <c r="J134" s="485"/>
      <c r="K134" s="485"/>
      <c r="L134" s="485"/>
      <c r="M134" s="485"/>
      <c r="N134" s="485"/>
      <c r="O134" s="485"/>
      <c r="P134" s="485"/>
      <c r="Q134" s="485"/>
      <c r="R134" s="485"/>
      <c r="S134" s="485"/>
      <c r="T134" s="485"/>
      <c r="U134" s="485"/>
      <c r="V134" s="485"/>
      <c r="W134" s="485"/>
      <c r="X134" s="485"/>
      <c r="Y134" s="485"/>
      <c r="Z134" s="485"/>
      <c r="AA134" s="485"/>
      <c r="AB134" s="485"/>
      <c r="AC134" s="485"/>
      <c r="AD134" s="485"/>
      <c r="AE134" s="485"/>
      <c r="AF134" s="485"/>
      <c r="AG134" s="485"/>
    </row>
    <row r="135" spans="1:33" s="4" customFormat="1" ht="15" outlineLevel="1">
      <c r="F135" s="134" t="s">
        <v>114</v>
      </c>
      <c r="G135" s="450" t="s">
        <v>120</v>
      </c>
      <c r="H135" s="584">
        <f t="shared" si="39"/>
        <v>0</v>
      </c>
      <c r="I135" s="556">
        <f t="shared" ref="I135:AG135" si="45">IF(I7=1,SUM(I107:I134),0)</f>
        <v>0</v>
      </c>
      <c r="J135" s="556">
        <f t="shared" si="45"/>
        <v>0</v>
      </c>
      <c r="K135" s="556">
        <f t="shared" si="45"/>
        <v>0</v>
      </c>
      <c r="L135" s="556">
        <f t="shared" si="45"/>
        <v>0</v>
      </c>
      <c r="M135" s="556">
        <f t="shared" si="45"/>
        <v>0</v>
      </c>
      <c r="N135" s="556">
        <f t="shared" si="45"/>
        <v>0</v>
      </c>
      <c r="O135" s="556">
        <f t="shared" si="45"/>
        <v>0</v>
      </c>
      <c r="P135" s="556">
        <f t="shared" si="45"/>
        <v>0</v>
      </c>
      <c r="Q135" s="556">
        <f t="shared" si="45"/>
        <v>0</v>
      </c>
      <c r="R135" s="556">
        <f t="shared" si="45"/>
        <v>0</v>
      </c>
      <c r="S135" s="556">
        <f t="shared" si="45"/>
        <v>0</v>
      </c>
      <c r="T135" s="556">
        <f t="shared" si="45"/>
        <v>0</v>
      </c>
      <c r="U135" s="556">
        <f t="shared" si="45"/>
        <v>0</v>
      </c>
      <c r="V135" s="556">
        <f t="shared" si="45"/>
        <v>0</v>
      </c>
      <c r="W135" s="556">
        <f t="shared" si="45"/>
        <v>0</v>
      </c>
      <c r="X135" s="556">
        <f t="shared" si="45"/>
        <v>0</v>
      </c>
      <c r="Y135" s="556">
        <f t="shared" si="45"/>
        <v>0</v>
      </c>
      <c r="Z135" s="556">
        <f t="shared" si="45"/>
        <v>0</v>
      </c>
      <c r="AA135" s="556">
        <f t="shared" si="45"/>
        <v>0</v>
      </c>
      <c r="AB135" s="556">
        <f t="shared" si="45"/>
        <v>0</v>
      </c>
      <c r="AC135" s="556">
        <f t="shared" si="45"/>
        <v>0</v>
      </c>
      <c r="AD135" s="556">
        <f t="shared" si="45"/>
        <v>0</v>
      </c>
      <c r="AE135" s="556">
        <f t="shared" si="45"/>
        <v>0</v>
      </c>
      <c r="AF135" s="556">
        <f t="shared" si="45"/>
        <v>0</v>
      </c>
      <c r="AG135" s="556">
        <f t="shared" si="45"/>
        <v>0</v>
      </c>
    </row>
    <row r="136" spans="1:33" s="4" customFormat="1" ht="15" outlineLevel="1">
      <c r="F136" s="134"/>
      <c r="G136" s="450"/>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row>
    <row r="137" spans="1:33" s="4" customFormat="1" ht="15" outlineLevel="1">
      <c r="B137" s="182" t="s">
        <v>68</v>
      </c>
      <c r="F137" s="143" t="s">
        <v>168</v>
      </c>
      <c r="G137" s="450"/>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row>
    <row r="138" spans="1:33" s="4" customFormat="1" ht="15" outlineLevel="1">
      <c r="A138" s="583">
        <f t="shared" ref="A138" si="46">IF(B138="",0,1)</f>
        <v>1</v>
      </c>
      <c r="B138" s="130" t="str">
        <f>IF(H138=0,"Please include " &amp; F138,"")</f>
        <v>Please include Senior 1</v>
      </c>
      <c r="F138" s="134" t="s">
        <v>169</v>
      </c>
      <c r="G138" s="450" t="s">
        <v>120</v>
      </c>
      <c r="H138" s="584" cm="1">
        <f t="array" ref="H138">SUMPRODUCT((($I$7:$AG$7)=1)*I138:AG138)+SUMPRODUCT((($I$9:$AG$9)=1)*I138:AG138)-SUMPRODUCT((($I$8:$AG$8)=1)*I138:AG138)</f>
        <v>0</v>
      </c>
      <c r="I138" s="485"/>
      <c r="J138" s="485"/>
      <c r="K138" s="485"/>
      <c r="L138" s="488"/>
      <c r="M138" s="488"/>
      <c r="N138" s="488"/>
      <c r="O138" s="488"/>
      <c r="P138" s="488"/>
      <c r="Q138" s="488"/>
      <c r="R138" s="488"/>
      <c r="S138" s="488"/>
      <c r="T138" s="488"/>
      <c r="U138" s="488"/>
      <c r="V138" s="488"/>
      <c r="W138" s="488"/>
      <c r="X138" s="488"/>
      <c r="Y138" s="488"/>
      <c r="Z138" s="488"/>
      <c r="AA138" s="488"/>
      <c r="AB138" s="488"/>
      <c r="AC138" s="488"/>
      <c r="AD138" s="488"/>
      <c r="AE138" s="488"/>
      <c r="AF138" s="488"/>
      <c r="AG138" s="488"/>
    </row>
    <row r="139" spans="1:33" s="4" customFormat="1" ht="15" outlineLevel="1">
      <c r="F139" s="134" t="s">
        <v>170</v>
      </c>
      <c r="G139" s="450" t="s">
        <v>120</v>
      </c>
      <c r="H139" s="584" cm="1">
        <f t="array" ref="H139">SUMPRODUCT((($I$7:$AG$7)=1)*I139:AG139)+SUMPRODUCT((($I$9:$AG$9)=1)*I139:AG139)-SUMPRODUCT((($I$8:$AG$8)=1)*I139:AG139)</f>
        <v>0</v>
      </c>
      <c r="I139" s="485"/>
      <c r="J139" s="485"/>
      <c r="K139" s="485"/>
      <c r="L139" s="488"/>
      <c r="M139" s="488"/>
      <c r="N139" s="488"/>
      <c r="O139" s="488"/>
      <c r="P139" s="488"/>
      <c r="Q139" s="488"/>
      <c r="R139" s="488"/>
      <c r="S139" s="488"/>
      <c r="T139" s="488"/>
      <c r="U139" s="488"/>
      <c r="V139" s="488"/>
      <c r="W139" s="488"/>
      <c r="X139" s="488"/>
      <c r="Y139" s="488"/>
      <c r="Z139" s="488"/>
      <c r="AA139" s="488"/>
      <c r="AB139" s="488"/>
      <c r="AC139" s="488"/>
      <c r="AD139" s="488"/>
      <c r="AE139" s="488"/>
      <c r="AF139" s="488"/>
      <c r="AG139" s="488"/>
    </row>
    <row r="140" spans="1:33" s="4" customFormat="1" ht="15" outlineLevel="1">
      <c r="F140" s="134" t="s">
        <v>171</v>
      </c>
      <c r="G140" s="450" t="s">
        <v>120</v>
      </c>
      <c r="H140" s="584" cm="1">
        <f t="array" ref="H140">SUMPRODUCT((($I$7:$AG$7)=1)*I140:AG140)+SUMPRODUCT((($I$9:$AG$9)=1)*I140:AG140)-SUMPRODUCT((($I$8:$AG$8)=1)*I140:AG140)</f>
        <v>0</v>
      </c>
      <c r="I140" s="485"/>
      <c r="J140" s="485"/>
      <c r="K140" s="485"/>
      <c r="L140" s="488"/>
      <c r="M140" s="488"/>
      <c r="N140" s="488"/>
      <c r="O140" s="488"/>
      <c r="P140" s="488"/>
      <c r="Q140" s="488"/>
      <c r="R140" s="488"/>
      <c r="S140" s="488"/>
      <c r="T140" s="488"/>
      <c r="U140" s="488"/>
      <c r="V140" s="488"/>
      <c r="W140" s="488"/>
      <c r="X140" s="488"/>
      <c r="Y140" s="488"/>
      <c r="Z140" s="488"/>
      <c r="AA140" s="488"/>
      <c r="AB140" s="488"/>
      <c r="AC140" s="488"/>
      <c r="AD140" s="488"/>
      <c r="AE140" s="488"/>
      <c r="AF140" s="488"/>
      <c r="AG140" s="488"/>
    </row>
    <row r="141" spans="1:33" s="4" customFormat="1" ht="15" outlineLevel="1">
      <c r="A141" s="583">
        <f t="shared" ref="A141:A142" si="47">IF(B141="",0,1)</f>
        <v>1</v>
      </c>
      <c r="B141" s="130" t="str">
        <f>IF(H141=0,"Please include " &amp; F141,"")</f>
        <v>Please include Shareholder Loan</v>
      </c>
      <c r="F141" s="134" t="s">
        <v>172</v>
      </c>
      <c r="G141" s="450" t="s">
        <v>120</v>
      </c>
      <c r="H141" s="584" cm="1">
        <f t="array" ref="H141">SUMPRODUCT((($I$7:$AG$7)=1)*I141:AG141)+SUMPRODUCT((($I$9:$AG$9)=1)*I141:AG141)-SUMPRODUCT((($I$8:$AG$8)=1)*I141:AG141)</f>
        <v>0</v>
      </c>
      <c r="I141" s="485"/>
      <c r="J141" s="485"/>
      <c r="K141" s="485"/>
      <c r="L141" s="488"/>
      <c r="M141" s="488"/>
      <c r="N141" s="488"/>
      <c r="O141" s="488"/>
      <c r="P141" s="488"/>
      <c r="Q141" s="488"/>
      <c r="R141" s="488"/>
      <c r="S141" s="488"/>
      <c r="T141" s="488"/>
      <c r="U141" s="488"/>
      <c r="V141" s="488"/>
      <c r="W141" s="488"/>
      <c r="X141" s="488"/>
      <c r="Y141" s="488"/>
      <c r="Z141" s="488"/>
      <c r="AA141" s="488"/>
      <c r="AB141" s="488"/>
      <c r="AC141" s="488"/>
      <c r="AD141" s="488"/>
      <c r="AE141" s="488"/>
      <c r="AF141" s="488"/>
      <c r="AG141" s="488"/>
    </row>
    <row r="142" spans="1:33" s="4" customFormat="1" ht="15" outlineLevel="1">
      <c r="A142" s="583">
        <f t="shared" si="47"/>
        <v>1</v>
      </c>
      <c r="B142" s="130" t="str">
        <f>IF(H142=0,"Please include " &amp; F142,"")</f>
        <v>Please include Ordinary Equity</v>
      </c>
      <c r="F142" s="134" t="s">
        <v>173</v>
      </c>
      <c r="G142" s="450" t="s">
        <v>120</v>
      </c>
      <c r="H142" s="584" cm="1">
        <f t="array" ref="H142">SUMPRODUCT((($I$7:$AG$7)=1)*I142:AG142)+SUMPRODUCT((($I$9:$AG$9)=1)*I142:AG142)-SUMPRODUCT((($I$8:$AG$8)=1)*I142:AG142)</f>
        <v>0</v>
      </c>
      <c r="I142" s="485"/>
      <c r="J142" s="485"/>
      <c r="K142" s="485"/>
      <c r="L142" s="488"/>
      <c r="M142" s="488"/>
      <c r="N142" s="488"/>
      <c r="O142" s="488"/>
      <c r="P142" s="488"/>
      <c r="Q142" s="488"/>
      <c r="R142" s="488"/>
      <c r="S142" s="488"/>
      <c r="T142" s="488"/>
      <c r="U142" s="488"/>
      <c r="V142" s="488"/>
      <c r="W142" s="488"/>
      <c r="X142" s="488"/>
      <c r="Y142" s="488"/>
      <c r="Z142" s="488"/>
      <c r="AA142" s="488"/>
      <c r="AB142" s="488"/>
      <c r="AC142" s="488"/>
      <c r="AD142" s="488"/>
      <c r="AE142" s="488"/>
      <c r="AF142" s="488"/>
      <c r="AG142" s="488"/>
    </row>
    <row r="143" spans="1:33" s="4" customFormat="1" ht="15" outlineLevel="1">
      <c r="F143" s="134" t="s">
        <v>174</v>
      </c>
      <c r="G143" s="450" t="s">
        <v>120</v>
      </c>
      <c r="H143" s="584" cm="1">
        <f t="array" ref="H143">SUMPRODUCT((($I$7:$AG$7)=1)*I143:AG143)+SUMPRODUCT((($I$9:$AG$9)=1)*I143:AG143)-SUMPRODUCT((($I$8:$AG$8)=1)*I143:AG143)</f>
        <v>0</v>
      </c>
      <c r="I143" s="485"/>
      <c r="J143" s="485"/>
      <c r="K143" s="485"/>
      <c r="L143" s="488"/>
      <c r="M143" s="488"/>
      <c r="N143" s="488"/>
      <c r="O143" s="488"/>
      <c r="P143" s="488"/>
      <c r="Q143" s="488"/>
      <c r="R143" s="488"/>
      <c r="S143" s="488"/>
      <c r="T143" s="488"/>
      <c r="U143" s="488"/>
      <c r="V143" s="488"/>
      <c r="W143" s="488"/>
      <c r="X143" s="488"/>
      <c r="Y143" s="488"/>
      <c r="Z143" s="488"/>
      <c r="AA143" s="488"/>
      <c r="AB143" s="488"/>
      <c r="AC143" s="488"/>
      <c r="AD143" s="488"/>
      <c r="AE143" s="488"/>
      <c r="AF143" s="488"/>
      <c r="AG143" s="488"/>
    </row>
    <row r="144" spans="1:33" s="4" customFormat="1" ht="15" outlineLevel="1">
      <c r="F144" s="134" t="s">
        <v>175</v>
      </c>
      <c r="G144" s="450" t="s">
        <v>120</v>
      </c>
      <c r="H144" s="584" cm="1">
        <f t="array" ref="H144">SUMPRODUCT((($I$7:$AG$7)=1)*I144:AG144)+SUMPRODUCT((($I$9:$AG$9)=1)*I144:AG144)-SUMPRODUCT((($I$8:$AG$8)=1)*I144:AG144)</f>
        <v>0</v>
      </c>
      <c r="I144" s="485"/>
      <c r="J144" s="485"/>
      <c r="K144" s="485"/>
      <c r="L144" s="485"/>
      <c r="M144" s="485"/>
      <c r="N144" s="485"/>
      <c r="O144" s="485"/>
      <c r="P144" s="485"/>
      <c r="Q144" s="485"/>
      <c r="R144" s="485"/>
      <c r="S144" s="485"/>
      <c r="T144" s="485"/>
      <c r="U144" s="485"/>
      <c r="V144" s="485"/>
      <c r="W144" s="485"/>
      <c r="X144" s="485"/>
      <c r="Y144" s="485"/>
      <c r="Z144" s="485"/>
      <c r="AA144" s="485"/>
      <c r="AB144" s="485"/>
      <c r="AC144" s="485"/>
      <c r="AD144" s="485"/>
      <c r="AE144" s="485"/>
      <c r="AF144" s="485"/>
      <c r="AG144" s="485"/>
    </row>
    <row r="145" spans="1:33" s="4" customFormat="1" ht="15" outlineLevel="1">
      <c r="F145" s="134" t="s">
        <v>136</v>
      </c>
      <c r="G145" s="450" t="s">
        <v>120</v>
      </c>
      <c r="H145" s="584" cm="1">
        <f t="array" ref="H145">SUMPRODUCT((($I$7:$AG$7)=1)*I145:AG145)+SUMPRODUCT((($I$9:$AG$9)=1)*I145:AG145)-SUMPRODUCT((($I$8:$AG$8)=1)*I145:AG145)</f>
        <v>0</v>
      </c>
      <c r="I145" s="485"/>
      <c r="J145" s="485"/>
      <c r="K145" s="488"/>
      <c r="L145" s="488"/>
      <c r="M145" s="488"/>
      <c r="N145" s="488"/>
      <c r="O145" s="488"/>
      <c r="P145" s="488"/>
      <c r="Q145" s="488"/>
      <c r="R145" s="488"/>
      <c r="S145" s="488"/>
      <c r="T145" s="488"/>
      <c r="U145" s="488"/>
      <c r="V145" s="488"/>
      <c r="W145" s="488"/>
      <c r="X145" s="488"/>
      <c r="Y145" s="488"/>
      <c r="Z145" s="488"/>
      <c r="AA145" s="488"/>
      <c r="AB145" s="488"/>
      <c r="AC145" s="488"/>
      <c r="AD145" s="488"/>
      <c r="AE145" s="488"/>
      <c r="AF145" s="488"/>
      <c r="AG145" s="488"/>
    </row>
    <row r="146" spans="1:33" s="4" customFormat="1" ht="15" outlineLevel="1">
      <c r="F146" s="134" t="s">
        <v>114</v>
      </c>
      <c r="G146" s="450" t="s">
        <v>120</v>
      </c>
      <c r="H146" s="584" cm="1">
        <f t="array" ref="H146">SUMPRODUCT((($I$7:$AG$7)=1)*I146:AG146)+SUMPRODUCT((($I$9:$AG$9)=1)*I146:AG146)-SUMPRODUCT((($I$8:$AG$8)=1)*I146:AG146)</f>
        <v>0</v>
      </c>
      <c r="I146" s="556">
        <f t="shared" ref="I146:AG146" si="48">IF(OR(I7=1,I9=1),SUM(I138:I145),0)</f>
        <v>0</v>
      </c>
      <c r="J146" s="556">
        <f t="shared" si="48"/>
        <v>0</v>
      </c>
      <c r="K146" s="556">
        <f t="shared" si="48"/>
        <v>0</v>
      </c>
      <c r="L146" s="556">
        <f t="shared" si="48"/>
        <v>0</v>
      </c>
      <c r="M146" s="556">
        <f t="shared" si="48"/>
        <v>0</v>
      </c>
      <c r="N146" s="556">
        <f t="shared" si="48"/>
        <v>0</v>
      </c>
      <c r="O146" s="556">
        <f t="shared" si="48"/>
        <v>0</v>
      </c>
      <c r="P146" s="556">
        <f t="shared" si="48"/>
        <v>0</v>
      </c>
      <c r="Q146" s="556">
        <f t="shared" si="48"/>
        <v>0</v>
      </c>
      <c r="R146" s="556">
        <f t="shared" si="48"/>
        <v>0</v>
      </c>
      <c r="S146" s="556">
        <f t="shared" si="48"/>
        <v>0</v>
      </c>
      <c r="T146" s="556">
        <f t="shared" si="48"/>
        <v>0</v>
      </c>
      <c r="U146" s="556">
        <f t="shared" si="48"/>
        <v>0</v>
      </c>
      <c r="V146" s="556">
        <f t="shared" si="48"/>
        <v>0</v>
      </c>
      <c r="W146" s="556">
        <f t="shared" si="48"/>
        <v>0</v>
      </c>
      <c r="X146" s="556">
        <f t="shared" si="48"/>
        <v>0</v>
      </c>
      <c r="Y146" s="556">
        <f t="shared" si="48"/>
        <v>0</v>
      </c>
      <c r="Z146" s="556">
        <f t="shared" si="48"/>
        <v>0</v>
      </c>
      <c r="AA146" s="556">
        <f t="shared" si="48"/>
        <v>0</v>
      </c>
      <c r="AB146" s="556">
        <f t="shared" si="48"/>
        <v>0</v>
      </c>
      <c r="AC146" s="556">
        <f t="shared" si="48"/>
        <v>0</v>
      </c>
      <c r="AD146" s="556">
        <f t="shared" si="48"/>
        <v>0</v>
      </c>
      <c r="AE146" s="556">
        <f t="shared" si="48"/>
        <v>0</v>
      </c>
      <c r="AF146" s="556">
        <f t="shared" si="48"/>
        <v>0</v>
      </c>
      <c r="AG146" s="556">
        <f t="shared" si="48"/>
        <v>0</v>
      </c>
    </row>
    <row r="147" spans="1:33" s="4" customFormat="1" ht="15" outlineLevel="1">
      <c r="F147" s="134"/>
      <c r="G147" s="450"/>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row>
    <row r="148" spans="1:33" s="4" customFormat="1" ht="15" outlineLevel="1">
      <c r="B148" s="182" t="s">
        <v>68</v>
      </c>
      <c r="F148" s="143" t="s">
        <v>176</v>
      </c>
      <c r="G148" s="450"/>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row>
    <row r="149" spans="1:33" s="4" customFormat="1" ht="15" outlineLevel="1">
      <c r="F149" s="134" t="s">
        <v>177</v>
      </c>
      <c r="G149" s="450" t="s">
        <v>120</v>
      </c>
      <c r="H149" s="584">
        <f t="shared" ref="H149:H157" si="49">SUMIF($I$9:$AG$9,1,I149:AG149)</f>
        <v>0</v>
      </c>
      <c r="I149" s="488"/>
      <c r="J149" s="488"/>
      <c r="K149" s="488"/>
      <c r="L149" s="488"/>
      <c r="M149" s="488"/>
      <c r="N149" s="488"/>
      <c r="O149" s="488"/>
      <c r="P149" s="488"/>
      <c r="Q149" s="488"/>
      <c r="R149" s="488"/>
      <c r="S149" s="488"/>
      <c r="T149" s="488"/>
      <c r="U149" s="488"/>
      <c r="V149" s="488"/>
      <c r="W149" s="488"/>
      <c r="X149" s="488"/>
      <c r="Y149" s="488"/>
      <c r="Z149" s="488"/>
      <c r="AA149" s="488"/>
      <c r="AB149" s="488"/>
      <c r="AC149" s="488"/>
      <c r="AD149" s="488"/>
      <c r="AE149" s="488"/>
      <c r="AF149" s="488"/>
      <c r="AG149" s="488"/>
    </row>
    <row r="150" spans="1:33" s="4" customFormat="1" ht="15" outlineLevel="1">
      <c r="A150" s="583">
        <f t="shared" ref="A150" si="50">IF(B150="",0,1)</f>
        <v>0</v>
      </c>
      <c r="B150" s="130" t="str">
        <f>IF(-H150&lt;H102,"Input invalid","")</f>
        <v/>
      </c>
      <c r="F150" s="134" t="s">
        <v>178</v>
      </c>
      <c r="G150" s="450" t="s">
        <v>120</v>
      </c>
      <c r="H150" s="584">
        <f t="shared" si="49"/>
        <v>0</v>
      </c>
      <c r="I150" s="488"/>
      <c r="J150" s="488"/>
      <c r="K150" s="488"/>
      <c r="L150" s="488"/>
      <c r="M150" s="488"/>
      <c r="N150" s="488"/>
      <c r="O150" s="488"/>
      <c r="P150" s="488"/>
      <c r="Q150" s="488"/>
      <c r="R150" s="488"/>
      <c r="S150" s="488"/>
      <c r="T150" s="488"/>
      <c r="U150" s="488"/>
      <c r="V150" s="488"/>
      <c r="W150" s="488"/>
      <c r="X150" s="488"/>
      <c r="Y150" s="488"/>
      <c r="Z150" s="488"/>
      <c r="AA150" s="488"/>
      <c r="AB150" s="488"/>
      <c r="AC150" s="488"/>
      <c r="AD150" s="488"/>
      <c r="AE150" s="488"/>
      <c r="AF150" s="488"/>
      <c r="AG150" s="488"/>
    </row>
    <row r="151" spans="1:33" s="4" customFormat="1" ht="15" outlineLevel="1">
      <c r="F151" s="134" t="s">
        <v>114</v>
      </c>
      <c r="G151" s="450" t="s">
        <v>120</v>
      </c>
      <c r="H151" s="584">
        <f t="shared" si="49"/>
        <v>0</v>
      </c>
      <c r="I151" s="556">
        <f t="shared" ref="I151:AG151" si="51">IF(I$9=1,SUM(I149:I150),0)</f>
        <v>0</v>
      </c>
      <c r="J151" s="556">
        <f t="shared" si="51"/>
        <v>0</v>
      </c>
      <c r="K151" s="556">
        <f t="shared" si="51"/>
        <v>0</v>
      </c>
      <c r="L151" s="556">
        <f t="shared" si="51"/>
        <v>0</v>
      </c>
      <c r="M151" s="556">
        <f t="shared" si="51"/>
        <v>0</v>
      </c>
      <c r="N151" s="556">
        <f t="shared" si="51"/>
        <v>0</v>
      </c>
      <c r="O151" s="556">
        <f t="shared" si="51"/>
        <v>0</v>
      </c>
      <c r="P151" s="556">
        <f t="shared" si="51"/>
        <v>0</v>
      </c>
      <c r="Q151" s="556">
        <f t="shared" si="51"/>
        <v>0</v>
      </c>
      <c r="R151" s="556">
        <f t="shared" si="51"/>
        <v>0</v>
      </c>
      <c r="S151" s="556">
        <f t="shared" si="51"/>
        <v>0</v>
      </c>
      <c r="T151" s="556">
        <f t="shared" si="51"/>
        <v>0</v>
      </c>
      <c r="U151" s="556">
        <f t="shared" si="51"/>
        <v>0</v>
      </c>
      <c r="V151" s="556">
        <f t="shared" si="51"/>
        <v>0</v>
      </c>
      <c r="W151" s="556">
        <f t="shared" si="51"/>
        <v>0</v>
      </c>
      <c r="X151" s="556">
        <f t="shared" si="51"/>
        <v>0</v>
      </c>
      <c r="Y151" s="556">
        <f t="shared" si="51"/>
        <v>0</v>
      </c>
      <c r="Z151" s="556">
        <f t="shared" si="51"/>
        <v>0</v>
      </c>
      <c r="AA151" s="556">
        <f t="shared" si="51"/>
        <v>0</v>
      </c>
      <c r="AB151" s="556">
        <f t="shared" si="51"/>
        <v>0</v>
      </c>
      <c r="AC151" s="556">
        <f t="shared" si="51"/>
        <v>0</v>
      </c>
      <c r="AD151" s="556">
        <f t="shared" si="51"/>
        <v>0</v>
      </c>
      <c r="AE151" s="556">
        <f t="shared" si="51"/>
        <v>0</v>
      </c>
      <c r="AF151" s="556">
        <f t="shared" si="51"/>
        <v>0</v>
      </c>
      <c r="AG151" s="556">
        <f t="shared" si="51"/>
        <v>0</v>
      </c>
    </row>
    <row r="152" spans="1:33" s="4" customFormat="1" ht="15" outlineLevel="1">
      <c r="F152" s="134"/>
      <c r="G152" s="450"/>
      <c r="H152" s="450"/>
      <c r="I152" s="450"/>
      <c r="J152" s="450"/>
      <c r="K152" s="450"/>
      <c r="L152" s="450"/>
      <c r="M152" s="450"/>
      <c r="N152" s="450"/>
      <c r="O152" s="450"/>
      <c r="P152" s="450"/>
      <c r="Q152" s="450"/>
      <c r="R152" s="450"/>
      <c r="S152" s="450"/>
      <c r="T152" s="450"/>
      <c r="U152" s="450"/>
      <c r="V152" s="450"/>
      <c r="W152" s="450"/>
      <c r="X152" s="450"/>
      <c r="Y152" s="450"/>
      <c r="Z152" s="450"/>
      <c r="AA152" s="450"/>
      <c r="AB152" s="450"/>
      <c r="AC152" s="450"/>
      <c r="AD152" s="450"/>
      <c r="AE152" s="450"/>
      <c r="AF152" s="450"/>
      <c r="AG152" s="450"/>
    </row>
    <row r="153" spans="1:33" s="4" customFormat="1" ht="15" outlineLevel="1">
      <c r="F153" s="143" t="s">
        <v>179</v>
      </c>
      <c r="G153" s="450" t="s">
        <v>120</v>
      </c>
      <c r="H153" s="584">
        <f t="shared" si="49"/>
        <v>0</v>
      </c>
      <c r="I153" s="627">
        <f t="shared" ref="I153:AG153" si="52">SUM(I104,I135,I146,I151,)</f>
        <v>0</v>
      </c>
      <c r="J153" s="627">
        <f>SUM(J104,J135,J146,J151,)</f>
        <v>0</v>
      </c>
      <c r="K153" s="627">
        <f t="shared" si="52"/>
        <v>0</v>
      </c>
      <c r="L153" s="627">
        <f t="shared" si="52"/>
        <v>0</v>
      </c>
      <c r="M153" s="627">
        <f t="shared" si="52"/>
        <v>0</v>
      </c>
      <c r="N153" s="627">
        <f t="shared" si="52"/>
        <v>0</v>
      </c>
      <c r="O153" s="627">
        <f t="shared" si="52"/>
        <v>0</v>
      </c>
      <c r="P153" s="627">
        <f t="shared" si="52"/>
        <v>0</v>
      </c>
      <c r="Q153" s="627">
        <f t="shared" si="52"/>
        <v>0</v>
      </c>
      <c r="R153" s="627">
        <f t="shared" si="52"/>
        <v>0</v>
      </c>
      <c r="S153" s="627">
        <f t="shared" si="52"/>
        <v>0</v>
      </c>
      <c r="T153" s="627">
        <f t="shared" si="52"/>
        <v>0</v>
      </c>
      <c r="U153" s="627">
        <f t="shared" si="52"/>
        <v>0</v>
      </c>
      <c r="V153" s="627">
        <f t="shared" si="52"/>
        <v>0</v>
      </c>
      <c r="W153" s="627">
        <f t="shared" si="52"/>
        <v>0</v>
      </c>
      <c r="X153" s="627">
        <f t="shared" si="52"/>
        <v>0</v>
      </c>
      <c r="Y153" s="627">
        <f t="shared" si="52"/>
        <v>0</v>
      </c>
      <c r="Z153" s="627">
        <f t="shared" si="52"/>
        <v>0</v>
      </c>
      <c r="AA153" s="627">
        <f t="shared" si="52"/>
        <v>0</v>
      </c>
      <c r="AB153" s="627">
        <f t="shared" si="52"/>
        <v>0</v>
      </c>
      <c r="AC153" s="627">
        <f t="shared" si="52"/>
        <v>0</v>
      </c>
      <c r="AD153" s="627">
        <f t="shared" si="52"/>
        <v>0</v>
      </c>
      <c r="AE153" s="627">
        <f t="shared" si="52"/>
        <v>0</v>
      </c>
      <c r="AF153" s="627">
        <f t="shared" si="52"/>
        <v>0</v>
      </c>
      <c r="AG153" s="627">
        <f t="shared" si="52"/>
        <v>0</v>
      </c>
    </row>
    <row r="154" spans="1:33" s="4" customFormat="1" ht="15" outlineLevel="1">
      <c r="F154" s="134"/>
      <c r="G154" s="450"/>
      <c r="H154" s="450"/>
      <c r="I154" s="450"/>
      <c r="J154" s="450"/>
      <c r="K154" s="450"/>
      <c r="L154" s="450"/>
      <c r="M154" s="450"/>
      <c r="N154" s="450"/>
      <c r="O154" s="450"/>
      <c r="P154" s="450"/>
      <c r="Q154" s="450"/>
      <c r="R154" s="450"/>
      <c r="S154" s="450"/>
      <c r="T154" s="450"/>
      <c r="U154" s="450"/>
      <c r="V154" s="450"/>
      <c r="W154" s="450"/>
      <c r="X154" s="450"/>
      <c r="Y154" s="450"/>
      <c r="Z154" s="450"/>
      <c r="AA154" s="450"/>
      <c r="AB154" s="450"/>
      <c r="AC154" s="450"/>
      <c r="AD154" s="450"/>
      <c r="AE154" s="450"/>
      <c r="AF154" s="450"/>
      <c r="AG154" s="450"/>
    </row>
    <row r="155" spans="1:33" s="4" customFormat="1" ht="15" outlineLevel="1">
      <c r="F155" s="134" t="s">
        <v>180</v>
      </c>
      <c r="G155" s="450" t="s">
        <v>120</v>
      </c>
      <c r="H155" s="584">
        <f t="shared" si="49"/>
        <v>0</v>
      </c>
      <c r="I155" s="485"/>
      <c r="J155" s="485"/>
      <c r="K155" s="485"/>
      <c r="L155" s="485"/>
      <c r="M155" s="485"/>
      <c r="N155" s="485"/>
      <c r="O155" s="485"/>
      <c r="P155" s="485"/>
      <c r="Q155" s="485"/>
      <c r="R155" s="485"/>
      <c r="S155" s="485"/>
      <c r="T155" s="485"/>
      <c r="U155" s="485"/>
      <c r="V155" s="485"/>
      <c r="W155" s="485"/>
      <c r="X155" s="485"/>
      <c r="Y155" s="485"/>
      <c r="Z155" s="485"/>
      <c r="AA155" s="485"/>
      <c r="AB155" s="485"/>
      <c r="AC155" s="485"/>
      <c r="AD155" s="485"/>
      <c r="AE155" s="485"/>
      <c r="AF155" s="485"/>
      <c r="AG155" s="485"/>
    </row>
    <row r="156" spans="1:33" s="4" customFormat="1" ht="15" outlineLevel="1">
      <c r="F156" s="134"/>
      <c r="G156" s="450"/>
      <c r="H156" s="450"/>
      <c r="I156" s="450"/>
      <c r="J156" s="450"/>
      <c r="K156" s="450"/>
      <c r="L156" s="450"/>
      <c r="M156" s="450"/>
      <c r="N156" s="450"/>
      <c r="O156" s="450"/>
      <c r="P156" s="450"/>
      <c r="Q156" s="450"/>
      <c r="R156" s="450"/>
      <c r="S156" s="450"/>
      <c r="T156" s="450"/>
      <c r="U156" s="450"/>
      <c r="V156" s="450"/>
      <c r="W156" s="450"/>
      <c r="X156" s="450"/>
      <c r="Y156" s="450"/>
      <c r="Z156" s="450"/>
      <c r="AA156" s="450"/>
      <c r="AB156" s="450"/>
      <c r="AC156" s="450"/>
      <c r="AD156" s="450"/>
      <c r="AE156" s="450"/>
      <c r="AF156" s="450"/>
      <c r="AG156" s="450"/>
    </row>
    <row r="157" spans="1:33" s="4" customFormat="1" ht="15" outlineLevel="1">
      <c r="F157" s="134" t="s">
        <v>181</v>
      </c>
      <c r="G157" s="450" t="s">
        <v>120</v>
      </c>
      <c r="H157" s="584">
        <f t="shared" si="49"/>
        <v>0</v>
      </c>
      <c r="I157" s="27">
        <f>SUM(I153,I155)</f>
        <v>0</v>
      </c>
      <c r="J157" s="27">
        <f t="shared" ref="J157:AG157" si="53">SUM(J153,J155)</f>
        <v>0</v>
      </c>
      <c r="K157" s="27">
        <f t="shared" si="53"/>
        <v>0</v>
      </c>
      <c r="L157" s="27">
        <f t="shared" si="53"/>
        <v>0</v>
      </c>
      <c r="M157" s="27">
        <f t="shared" si="53"/>
        <v>0</v>
      </c>
      <c r="N157" s="27">
        <f t="shared" si="53"/>
        <v>0</v>
      </c>
      <c r="O157" s="27">
        <f t="shared" si="53"/>
        <v>0</v>
      </c>
      <c r="P157" s="27">
        <f t="shared" si="53"/>
        <v>0</v>
      </c>
      <c r="Q157" s="27">
        <f t="shared" si="53"/>
        <v>0</v>
      </c>
      <c r="R157" s="27">
        <f t="shared" si="53"/>
        <v>0</v>
      </c>
      <c r="S157" s="27">
        <f t="shared" si="53"/>
        <v>0</v>
      </c>
      <c r="T157" s="27">
        <f t="shared" si="53"/>
        <v>0</v>
      </c>
      <c r="U157" s="27">
        <f t="shared" si="53"/>
        <v>0</v>
      </c>
      <c r="V157" s="27">
        <f t="shared" si="53"/>
        <v>0</v>
      </c>
      <c r="W157" s="27">
        <f t="shared" si="53"/>
        <v>0</v>
      </c>
      <c r="X157" s="27">
        <f t="shared" si="53"/>
        <v>0</v>
      </c>
      <c r="Y157" s="27">
        <f t="shared" si="53"/>
        <v>0</v>
      </c>
      <c r="Z157" s="27">
        <f t="shared" si="53"/>
        <v>0</v>
      </c>
      <c r="AA157" s="27">
        <f t="shared" si="53"/>
        <v>0</v>
      </c>
      <c r="AB157" s="27">
        <f t="shared" si="53"/>
        <v>0</v>
      </c>
      <c r="AC157" s="27">
        <f t="shared" si="53"/>
        <v>0</v>
      </c>
      <c r="AD157" s="27">
        <f t="shared" si="53"/>
        <v>0</v>
      </c>
      <c r="AE157" s="27">
        <f t="shared" si="53"/>
        <v>0</v>
      </c>
      <c r="AF157" s="27">
        <f t="shared" si="53"/>
        <v>0</v>
      </c>
      <c r="AG157" s="27">
        <f t="shared" si="53"/>
        <v>0</v>
      </c>
    </row>
    <row r="158" spans="1:33" s="4" customFormat="1" ht="15" outlineLevel="1">
      <c r="F158" s="134"/>
      <c r="G158" s="450"/>
      <c r="H158" s="450"/>
      <c r="I158" s="450"/>
      <c r="J158" s="450"/>
      <c r="K158" s="450"/>
      <c r="L158" s="450"/>
      <c r="M158" s="450"/>
      <c r="N158" s="450"/>
      <c r="O158" s="450"/>
      <c r="P158" s="450"/>
      <c r="Q158" s="450"/>
      <c r="R158" s="450"/>
      <c r="S158" s="450"/>
      <c r="T158" s="450"/>
      <c r="U158" s="450"/>
      <c r="V158" s="450"/>
      <c r="W158" s="450"/>
      <c r="X158" s="450"/>
      <c r="Y158" s="450"/>
      <c r="Z158" s="450"/>
      <c r="AA158" s="450"/>
      <c r="AB158" s="450"/>
      <c r="AC158" s="450"/>
      <c r="AD158" s="450"/>
      <c r="AE158" s="450"/>
      <c r="AF158" s="450"/>
      <c r="AG158" s="450"/>
    </row>
    <row r="159" spans="1:33" s="4" customFormat="1" ht="15" outlineLevel="1">
      <c r="F159" s="143" t="s">
        <v>182</v>
      </c>
      <c r="G159" s="450"/>
      <c r="H159" s="450"/>
      <c r="I159" s="450"/>
      <c r="J159" s="450"/>
      <c r="K159" s="450"/>
      <c r="L159" s="450"/>
      <c r="M159" s="450"/>
      <c r="N159" s="450"/>
      <c r="O159" s="450"/>
      <c r="P159" s="450"/>
      <c r="Q159" s="450"/>
      <c r="R159" s="450"/>
      <c r="S159" s="450"/>
      <c r="T159" s="450"/>
      <c r="U159" s="450"/>
      <c r="V159" s="450"/>
      <c r="W159" s="450"/>
      <c r="X159" s="450"/>
      <c r="Y159" s="450"/>
      <c r="Z159" s="450"/>
      <c r="AA159" s="450"/>
      <c r="AB159" s="450"/>
      <c r="AC159" s="450"/>
      <c r="AD159" s="450"/>
      <c r="AE159" s="450"/>
      <c r="AF159" s="450"/>
      <c r="AG159" s="450"/>
    </row>
    <row r="160" spans="1:33" s="4" customFormat="1" ht="15" outlineLevel="1">
      <c r="F160" s="134" t="s">
        <v>183</v>
      </c>
      <c r="G160" s="450" t="s">
        <v>120</v>
      </c>
      <c r="H160" s="584">
        <f t="shared" ref="H160:H162" si="54">SUMIF($I$9:$AG$9,1,I160:AG160)</f>
        <v>0</v>
      </c>
      <c r="I160" s="488"/>
      <c r="J160" s="488"/>
      <c r="K160" s="488"/>
      <c r="L160" s="488"/>
      <c r="M160" s="488"/>
      <c r="N160" s="488"/>
      <c r="O160" s="488"/>
      <c r="P160" s="488"/>
      <c r="Q160" s="488"/>
      <c r="R160" s="488"/>
      <c r="S160" s="488"/>
      <c r="T160" s="488"/>
      <c r="U160" s="488"/>
      <c r="V160" s="488"/>
      <c r="W160" s="488"/>
      <c r="X160" s="488"/>
      <c r="Y160" s="488"/>
      <c r="Z160" s="488"/>
      <c r="AA160" s="488"/>
      <c r="AB160" s="488"/>
      <c r="AC160" s="488"/>
      <c r="AD160" s="488"/>
      <c r="AE160" s="488"/>
      <c r="AF160" s="488"/>
      <c r="AG160" s="488"/>
    </row>
    <row r="161" spans="1:33" s="4" customFormat="1" ht="15" outlineLevel="1">
      <c r="F161" s="134" t="s">
        <v>184</v>
      </c>
      <c r="G161" s="450" t="s">
        <v>120</v>
      </c>
      <c r="H161" s="584">
        <f t="shared" si="54"/>
        <v>0</v>
      </c>
      <c r="I161" s="488"/>
      <c r="J161" s="488"/>
      <c r="K161" s="488"/>
      <c r="L161" s="488"/>
      <c r="M161" s="488"/>
      <c r="N161" s="488"/>
      <c r="O161" s="488"/>
      <c r="P161" s="488"/>
      <c r="Q161" s="488"/>
      <c r="R161" s="488"/>
      <c r="S161" s="488"/>
      <c r="T161" s="488"/>
      <c r="U161" s="488"/>
      <c r="V161" s="488"/>
      <c r="W161" s="488"/>
      <c r="X161" s="488"/>
      <c r="Y161" s="488"/>
      <c r="Z161" s="488"/>
      <c r="AA161" s="488"/>
      <c r="AB161" s="488"/>
      <c r="AC161" s="488"/>
      <c r="AD161" s="488"/>
      <c r="AE161" s="488"/>
      <c r="AF161" s="488"/>
      <c r="AG161" s="488"/>
    </row>
    <row r="162" spans="1:33" s="4" customFormat="1" ht="15" outlineLevel="1">
      <c r="F162" s="134" t="s">
        <v>114</v>
      </c>
      <c r="G162" s="450" t="s">
        <v>120</v>
      </c>
      <c r="H162" s="584">
        <f t="shared" si="54"/>
        <v>0</v>
      </c>
      <c r="I162" s="556">
        <f t="shared" ref="I162" si="55">IF(I$9=1,SUM(I160:I161),0)</f>
        <v>0</v>
      </c>
      <c r="J162" s="556">
        <f t="shared" ref="J162:AG162" si="56">IF(J$9=1,SUM(J160:J161),0)</f>
        <v>0</v>
      </c>
      <c r="K162" s="556">
        <f t="shared" si="56"/>
        <v>0</v>
      </c>
      <c r="L162" s="556">
        <f t="shared" si="56"/>
        <v>0</v>
      </c>
      <c r="M162" s="556">
        <f t="shared" si="56"/>
        <v>0</v>
      </c>
      <c r="N162" s="556">
        <f t="shared" si="56"/>
        <v>0</v>
      </c>
      <c r="O162" s="556">
        <f t="shared" si="56"/>
        <v>0</v>
      </c>
      <c r="P162" s="556">
        <f t="shared" si="56"/>
        <v>0</v>
      </c>
      <c r="Q162" s="556">
        <f t="shared" si="56"/>
        <v>0</v>
      </c>
      <c r="R162" s="556">
        <f t="shared" si="56"/>
        <v>0</v>
      </c>
      <c r="S162" s="556">
        <f t="shared" si="56"/>
        <v>0</v>
      </c>
      <c r="T162" s="556">
        <f t="shared" si="56"/>
        <v>0</v>
      </c>
      <c r="U162" s="556">
        <f t="shared" si="56"/>
        <v>0</v>
      </c>
      <c r="V162" s="556">
        <f t="shared" si="56"/>
        <v>0</v>
      </c>
      <c r="W162" s="556">
        <f t="shared" si="56"/>
        <v>0</v>
      </c>
      <c r="X162" s="556">
        <f t="shared" si="56"/>
        <v>0</v>
      </c>
      <c r="Y162" s="556">
        <f t="shared" si="56"/>
        <v>0</v>
      </c>
      <c r="Z162" s="556">
        <f t="shared" si="56"/>
        <v>0</v>
      </c>
      <c r="AA162" s="556">
        <f t="shared" si="56"/>
        <v>0</v>
      </c>
      <c r="AB162" s="556">
        <f t="shared" si="56"/>
        <v>0</v>
      </c>
      <c r="AC162" s="556">
        <f t="shared" si="56"/>
        <v>0</v>
      </c>
      <c r="AD162" s="556">
        <f t="shared" si="56"/>
        <v>0</v>
      </c>
      <c r="AE162" s="556">
        <f t="shared" si="56"/>
        <v>0</v>
      </c>
      <c r="AF162" s="556">
        <f t="shared" si="56"/>
        <v>0</v>
      </c>
      <c r="AG162" s="556">
        <f t="shared" si="56"/>
        <v>0</v>
      </c>
    </row>
    <row r="163" spans="1:33" s="4" customFormat="1" ht="15" outlineLevel="1">
      <c r="F163" s="134"/>
      <c r="G163" s="450"/>
      <c r="H163" s="450"/>
      <c r="I163" s="450"/>
      <c r="J163" s="450"/>
      <c r="K163" s="450"/>
      <c r="L163" s="450"/>
      <c r="M163" s="450"/>
      <c r="N163" s="450"/>
      <c r="O163" s="450"/>
      <c r="P163" s="450"/>
      <c r="Q163" s="450"/>
      <c r="R163" s="450"/>
      <c r="S163" s="450"/>
      <c r="T163" s="450"/>
      <c r="U163" s="450"/>
      <c r="V163" s="450"/>
      <c r="W163" s="450"/>
      <c r="X163" s="450"/>
      <c r="Y163" s="450"/>
      <c r="Z163" s="450"/>
      <c r="AA163" s="450"/>
      <c r="AB163" s="450"/>
      <c r="AC163" s="450"/>
      <c r="AD163" s="450"/>
      <c r="AE163" s="450"/>
      <c r="AF163" s="450"/>
      <c r="AG163" s="450"/>
    </row>
    <row r="164" spans="1:33" s="4" customFormat="1" ht="15" outlineLevel="1">
      <c r="F164" s="134" t="s">
        <v>185</v>
      </c>
      <c r="G164" s="450" t="s">
        <v>120</v>
      </c>
      <c r="H164" s="584">
        <f t="shared" ref="H164" si="57">SUMIF($I$9:$AG$9,1,I164:AG164)</f>
        <v>0</v>
      </c>
      <c r="I164" s="488"/>
      <c r="J164" s="488"/>
      <c r="K164" s="488"/>
      <c r="L164" s="488"/>
      <c r="M164" s="488"/>
      <c r="N164" s="488"/>
      <c r="O164" s="488"/>
      <c r="P164" s="488"/>
      <c r="Q164" s="488"/>
      <c r="R164" s="488"/>
      <c r="S164" s="488"/>
      <c r="T164" s="488"/>
      <c r="U164" s="488"/>
      <c r="V164" s="488"/>
      <c r="W164" s="488"/>
      <c r="X164" s="488"/>
      <c r="Y164" s="488"/>
      <c r="Z164" s="488"/>
      <c r="AA164" s="488"/>
      <c r="AB164" s="488"/>
      <c r="AC164" s="488"/>
      <c r="AD164" s="488"/>
      <c r="AE164" s="488"/>
      <c r="AF164" s="488"/>
      <c r="AG164" s="488"/>
    </row>
    <row r="165" spans="1:33" s="4" customFormat="1" ht="15" outlineLevel="1">
      <c r="F165" s="134"/>
      <c r="G165" s="450"/>
      <c r="H165" s="450"/>
      <c r="I165" s="450"/>
      <c r="J165" s="450"/>
      <c r="K165" s="450"/>
      <c r="L165" s="450"/>
      <c r="M165" s="450"/>
      <c r="N165" s="450"/>
      <c r="O165" s="450"/>
      <c r="P165" s="450"/>
      <c r="Q165" s="450"/>
      <c r="R165" s="450"/>
      <c r="S165" s="450"/>
      <c r="T165" s="450"/>
      <c r="U165" s="450"/>
      <c r="V165" s="450"/>
      <c r="W165" s="450"/>
      <c r="X165" s="450"/>
      <c r="Y165" s="450"/>
      <c r="Z165" s="450"/>
      <c r="AA165" s="450"/>
      <c r="AB165" s="450"/>
      <c r="AC165" s="450"/>
      <c r="AD165" s="450"/>
      <c r="AE165" s="450"/>
      <c r="AF165" s="450"/>
      <c r="AG165" s="450"/>
    </row>
    <row r="166" spans="1:33" s="4" customFormat="1" ht="15" outlineLevel="1">
      <c r="F166" s="143" t="s">
        <v>186</v>
      </c>
      <c r="G166" s="450" t="s">
        <v>120</v>
      </c>
      <c r="H166" s="584">
        <f t="shared" ref="H166" si="58">SUMIF($I$9:$AG$9,1,I166:AG166)</f>
        <v>0</v>
      </c>
      <c r="I166" s="627">
        <f>SUM(,I164,I162,I157)</f>
        <v>0</v>
      </c>
      <c r="J166" s="627">
        <f t="shared" ref="J166:AG166" si="59">SUM(,J164,J162,J157)</f>
        <v>0</v>
      </c>
      <c r="K166" s="627">
        <f t="shared" si="59"/>
        <v>0</v>
      </c>
      <c r="L166" s="627">
        <f t="shared" si="59"/>
        <v>0</v>
      </c>
      <c r="M166" s="627">
        <f t="shared" si="59"/>
        <v>0</v>
      </c>
      <c r="N166" s="627">
        <f t="shared" si="59"/>
        <v>0</v>
      </c>
      <c r="O166" s="627">
        <f t="shared" si="59"/>
        <v>0</v>
      </c>
      <c r="P166" s="627">
        <f t="shared" si="59"/>
        <v>0</v>
      </c>
      <c r="Q166" s="627">
        <f t="shared" si="59"/>
        <v>0</v>
      </c>
      <c r="R166" s="627">
        <f t="shared" si="59"/>
        <v>0</v>
      </c>
      <c r="S166" s="627">
        <f t="shared" si="59"/>
        <v>0</v>
      </c>
      <c r="T166" s="627">
        <f t="shared" si="59"/>
        <v>0</v>
      </c>
      <c r="U166" s="627">
        <f t="shared" si="59"/>
        <v>0</v>
      </c>
      <c r="V166" s="627">
        <f t="shared" si="59"/>
        <v>0</v>
      </c>
      <c r="W166" s="627">
        <f t="shared" si="59"/>
        <v>0</v>
      </c>
      <c r="X166" s="627">
        <f t="shared" si="59"/>
        <v>0</v>
      </c>
      <c r="Y166" s="627">
        <f t="shared" si="59"/>
        <v>0</v>
      </c>
      <c r="Z166" s="627">
        <f t="shared" si="59"/>
        <v>0</v>
      </c>
      <c r="AA166" s="627">
        <f t="shared" si="59"/>
        <v>0</v>
      </c>
      <c r="AB166" s="627">
        <f t="shared" si="59"/>
        <v>0</v>
      </c>
      <c r="AC166" s="627">
        <f t="shared" si="59"/>
        <v>0</v>
      </c>
      <c r="AD166" s="627">
        <f t="shared" si="59"/>
        <v>0</v>
      </c>
      <c r="AE166" s="627">
        <f t="shared" si="59"/>
        <v>0</v>
      </c>
      <c r="AF166" s="627">
        <f t="shared" si="59"/>
        <v>0</v>
      </c>
      <c r="AG166" s="627">
        <f t="shared" si="59"/>
        <v>0</v>
      </c>
    </row>
    <row r="167" spans="1:33" s="4" customFormat="1" ht="15" outlineLevel="1">
      <c r="F167" s="134"/>
      <c r="G167" s="450"/>
      <c r="H167" s="450"/>
      <c r="I167" s="450"/>
      <c r="J167" s="450"/>
      <c r="K167" s="450"/>
      <c r="L167" s="450"/>
      <c r="M167" s="450"/>
      <c r="N167" s="450"/>
      <c r="O167" s="450"/>
      <c r="P167" s="450"/>
      <c r="Q167" s="450"/>
      <c r="R167" s="450"/>
      <c r="S167" s="450"/>
      <c r="T167" s="450"/>
      <c r="U167" s="450"/>
      <c r="V167" s="450"/>
      <c r="W167" s="450"/>
      <c r="X167" s="450"/>
      <c r="Y167" s="450"/>
      <c r="Z167" s="450"/>
      <c r="AA167" s="450"/>
      <c r="AB167" s="450"/>
      <c r="AC167" s="450"/>
      <c r="AD167" s="450"/>
      <c r="AE167" s="450"/>
      <c r="AF167" s="450"/>
      <c r="AG167" s="450"/>
    </row>
    <row r="168" spans="1:33" s="4" customFormat="1" ht="15" outlineLevel="1">
      <c r="B168" s="182" t="s">
        <v>68</v>
      </c>
      <c r="F168" s="143" t="s">
        <v>187</v>
      </c>
      <c r="G168" s="450"/>
      <c r="H168" s="450"/>
      <c r="I168" s="450"/>
      <c r="J168" s="450"/>
      <c r="K168" s="450"/>
      <c r="L168" s="450"/>
      <c r="M168" s="450"/>
      <c r="N168" s="450"/>
      <c r="O168" s="450"/>
      <c r="P168" s="450"/>
      <c r="Q168" s="450"/>
      <c r="R168" s="450"/>
      <c r="S168" s="450"/>
      <c r="T168" s="450"/>
      <c r="U168" s="450"/>
      <c r="V168" s="450"/>
      <c r="W168" s="450"/>
      <c r="X168" s="450"/>
      <c r="Y168" s="450"/>
      <c r="Z168" s="450"/>
      <c r="AA168" s="450"/>
      <c r="AB168" s="450"/>
      <c r="AC168" s="450"/>
      <c r="AD168" s="450"/>
      <c r="AE168" s="450"/>
      <c r="AF168" s="450"/>
      <c r="AG168" s="450"/>
    </row>
    <row r="169" spans="1:33" s="4" customFormat="1" ht="15" outlineLevel="1">
      <c r="F169" s="134" t="s">
        <v>188</v>
      </c>
      <c r="G169" s="450" t="s">
        <v>120</v>
      </c>
      <c r="H169" s="584">
        <f t="shared" ref="H169:H173" si="60">SUMIF($I$9:$AG$9,1,I169:AG169)</f>
        <v>0</v>
      </c>
      <c r="I169" s="485"/>
      <c r="J169" s="485"/>
      <c r="K169" s="485"/>
      <c r="L169" s="485"/>
      <c r="M169" s="485"/>
      <c r="N169" s="485"/>
      <c r="O169" s="485"/>
      <c r="P169" s="485"/>
      <c r="Q169" s="485"/>
      <c r="R169" s="485"/>
      <c r="S169" s="485"/>
      <c r="T169" s="485"/>
      <c r="U169" s="485"/>
      <c r="V169" s="485"/>
      <c r="W169" s="485"/>
      <c r="X169" s="485"/>
      <c r="Y169" s="485"/>
      <c r="Z169" s="485"/>
      <c r="AA169" s="485"/>
      <c r="AB169" s="485"/>
      <c r="AC169" s="485"/>
      <c r="AD169" s="485"/>
      <c r="AE169" s="485"/>
      <c r="AF169" s="485"/>
      <c r="AG169" s="485"/>
    </row>
    <row r="170" spans="1:33" s="4" customFormat="1" ht="15" outlineLevel="1">
      <c r="F170" s="134" t="s">
        <v>189</v>
      </c>
      <c r="G170" s="450" t="s">
        <v>120</v>
      </c>
      <c r="H170" s="584">
        <f t="shared" si="60"/>
        <v>0</v>
      </c>
      <c r="I170" s="485"/>
      <c r="J170" s="485"/>
      <c r="K170" s="485"/>
      <c r="L170" s="485"/>
      <c r="M170" s="485"/>
      <c r="N170" s="485"/>
      <c r="O170" s="485"/>
      <c r="P170" s="485"/>
      <c r="Q170" s="485"/>
      <c r="R170" s="485"/>
      <c r="S170" s="485"/>
      <c r="T170" s="485"/>
      <c r="U170" s="485"/>
      <c r="V170" s="485"/>
      <c r="W170" s="485"/>
      <c r="X170" s="485"/>
      <c r="Y170" s="485"/>
      <c r="Z170" s="485"/>
      <c r="AA170" s="485"/>
      <c r="AB170" s="485"/>
      <c r="AC170" s="485"/>
      <c r="AD170" s="485"/>
      <c r="AE170" s="485"/>
      <c r="AF170" s="485"/>
      <c r="AG170" s="485"/>
    </row>
    <row r="171" spans="1:33" s="4" customFormat="1" ht="15" outlineLevel="1">
      <c r="A171" s="583">
        <f t="shared" ref="A171:A172" si="61">IF(B171="",0,1)</f>
        <v>0</v>
      </c>
      <c r="B171" s="130" t="str">
        <f>IF(-H171&lt;H138,"Input invalid","")</f>
        <v/>
      </c>
      <c r="F171" s="134" t="s">
        <v>190</v>
      </c>
      <c r="G171" s="450" t="s">
        <v>120</v>
      </c>
      <c r="H171" s="584">
        <f t="shared" si="60"/>
        <v>0</v>
      </c>
      <c r="I171" s="485"/>
      <c r="J171" s="485"/>
      <c r="K171" s="485"/>
      <c r="L171" s="485"/>
      <c r="M171" s="485"/>
      <c r="N171" s="485"/>
      <c r="O171" s="485"/>
      <c r="P171" s="485"/>
      <c r="Q171" s="485"/>
      <c r="R171" s="485"/>
      <c r="S171" s="485"/>
      <c r="T171" s="485"/>
      <c r="U171" s="485"/>
      <c r="V171" s="485"/>
      <c r="W171" s="485"/>
      <c r="X171" s="485"/>
      <c r="Y171" s="485"/>
      <c r="Z171" s="485"/>
      <c r="AA171" s="485"/>
      <c r="AB171" s="485"/>
      <c r="AC171" s="485"/>
      <c r="AD171" s="485"/>
      <c r="AE171" s="485"/>
      <c r="AF171" s="485"/>
      <c r="AG171" s="485"/>
    </row>
    <row r="172" spans="1:33" s="4" customFormat="1" ht="15" outlineLevel="1">
      <c r="A172" s="583">
        <f t="shared" si="61"/>
        <v>0</v>
      </c>
      <c r="B172" s="130" t="str">
        <f>IF(-H172&lt;H139,"Input invalid","")</f>
        <v/>
      </c>
      <c r="F172" s="134" t="s">
        <v>191</v>
      </c>
      <c r="G172" s="450" t="s">
        <v>120</v>
      </c>
      <c r="H172" s="584">
        <f t="shared" si="60"/>
        <v>0</v>
      </c>
      <c r="I172" s="485"/>
      <c r="J172" s="485"/>
      <c r="K172" s="485"/>
      <c r="L172" s="485"/>
      <c r="M172" s="485"/>
      <c r="N172" s="485"/>
      <c r="O172" s="485"/>
      <c r="P172" s="485"/>
      <c r="Q172" s="485"/>
      <c r="R172" s="485"/>
      <c r="S172" s="485"/>
      <c r="T172" s="485"/>
      <c r="U172" s="485"/>
      <c r="V172" s="485"/>
      <c r="W172" s="485"/>
      <c r="X172" s="485"/>
      <c r="Y172" s="485"/>
      <c r="Z172" s="485"/>
      <c r="AA172" s="485"/>
      <c r="AB172" s="485"/>
      <c r="AC172" s="485"/>
      <c r="AD172" s="485"/>
      <c r="AE172" s="485"/>
      <c r="AF172" s="485"/>
      <c r="AG172" s="485"/>
    </row>
    <row r="173" spans="1:33" s="4" customFormat="1" ht="15" outlineLevel="1">
      <c r="F173" s="134" t="s">
        <v>114</v>
      </c>
      <c r="G173" s="450" t="s">
        <v>120</v>
      </c>
      <c r="H173" s="584">
        <f t="shared" si="60"/>
        <v>0</v>
      </c>
      <c r="I173" s="556">
        <f t="shared" ref="I173:AG173" si="62">IF(I$9=1,SUM(I169:I172),0)</f>
        <v>0</v>
      </c>
      <c r="J173" s="556">
        <f t="shared" si="62"/>
        <v>0</v>
      </c>
      <c r="K173" s="556">
        <f t="shared" si="62"/>
        <v>0</v>
      </c>
      <c r="L173" s="556">
        <f t="shared" si="62"/>
        <v>0</v>
      </c>
      <c r="M173" s="556">
        <f t="shared" si="62"/>
        <v>0</v>
      </c>
      <c r="N173" s="556">
        <f t="shared" si="62"/>
        <v>0</v>
      </c>
      <c r="O173" s="556">
        <f t="shared" si="62"/>
        <v>0</v>
      </c>
      <c r="P173" s="556">
        <f t="shared" si="62"/>
        <v>0</v>
      </c>
      <c r="Q173" s="556">
        <f t="shared" si="62"/>
        <v>0</v>
      </c>
      <c r="R173" s="556">
        <f t="shared" si="62"/>
        <v>0</v>
      </c>
      <c r="S173" s="556">
        <f t="shared" si="62"/>
        <v>0</v>
      </c>
      <c r="T173" s="556">
        <f t="shared" si="62"/>
        <v>0</v>
      </c>
      <c r="U173" s="556">
        <f t="shared" si="62"/>
        <v>0</v>
      </c>
      <c r="V173" s="556">
        <f t="shared" si="62"/>
        <v>0</v>
      </c>
      <c r="W173" s="556">
        <f t="shared" si="62"/>
        <v>0</v>
      </c>
      <c r="X173" s="556">
        <f t="shared" si="62"/>
        <v>0</v>
      </c>
      <c r="Y173" s="556">
        <f t="shared" si="62"/>
        <v>0</v>
      </c>
      <c r="Z173" s="556">
        <f t="shared" si="62"/>
        <v>0</v>
      </c>
      <c r="AA173" s="556">
        <f t="shared" si="62"/>
        <v>0</v>
      </c>
      <c r="AB173" s="556">
        <f t="shared" si="62"/>
        <v>0</v>
      </c>
      <c r="AC173" s="556">
        <f t="shared" si="62"/>
        <v>0</v>
      </c>
      <c r="AD173" s="556">
        <f t="shared" si="62"/>
        <v>0</v>
      </c>
      <c r="AE173" s="556">
        <f t="shared" si="62"/>
        <v>0</v>
      </c>
      <c r="AF173" s="556">
        <f t="shared" si="62"/>
        <v>0</v>
      </c>
      <c r="AG173" s="556">
        <f t="shared" si="62"/>
        <v>0</v>
      </c>
    </row>
    <row r="174" spans="1:33" s="4" customFormat="1" ht="15" outlineLevel="1">
      <c r="F174" s="134"/>
      <c r="G174" s="450"/>
      <c r="H174" s="450"/>
      <c r="I174" s="450"/>
      <c r="J174" s="450"/>
      <c r="K174" s="450"/>
      <c r="L174" s="450"/>
      <c r="M174" s="450"/>
      <c r="N174" s="450"/>
      <c r="O174" s="450"/>
      <c r="P174" s="450"/>
      <c r="Q174" s="450"/>
      <c r="R174" s="450"/>
      <c r="S174" s="450"/>
      <c r="T174" s="450"/>
      <c r="U174" s="450"/>
      <c r="V174" s="450"/>
      <c r="W174" s="450"/>
      <c r="X174" s="450"/>
      <c r="Y174" s="450"/>
      <c r="Z174" s="450"/>
      <c r="AA174" s="450"/>
      <c r="AB174" s="450"/>
      <c r="AC174" s="450"/>
      <c r="AD174" s="450"/>
      <c r="AE174" s="450"/>
      <c r="AF174" s="450"/>
      <c r="AG174" s="450"/>
    </row>
    <row r="175" spans="1:33" s="4" customFormat="1" ht="15" outlineLevel="1">
      <c r="A175" s="583">
        <f t="shared" ref="A175:A176" si="63">IF(B175="",0,1)</f>
        <v>0</v>
      </c>
      <c r="B175" s="130" t="str">
        <f>_xlfn.IFNA(IF(H175&gt;YEAR($G$4+($H$6*365)),"Debt term longer than PPA",""),"Error")</f>
        <v/>
      </c>
      <c r="F175" s="134" t="s">
        <v>192</v>
      </c>
      <c r="G175" s="450" t="s">
        <v>193</v>
      </c>
      <c r="H175" s="584">
        <f>IF(H138=0,0,INDEX($I$5:$AG$5,MATCH(1,I175:AG175,0)))</f>
        <v>0</v>
      </c>
      <c r="I175" s="114">
        <f>IF(AND(I138=0,SUM(G169,G171)&lt;0,SUM(I169,I171)=0),1,0)</f>
        <v>0</v>
      </c>
      <c r="J175" s="114">
        <f t="shared" ref="J175:AG176" si="64">IF(AND(J138=0,SUM(I169,I171)&lt;0,SUM(J169,J171)=0),1,0)</f>
        <v>0</v>
      </c>
      <c r="K175" s="114">
        <f t="shared" si="64"/>
        <v>0</v>
      </c>
      <c r="L175" s="114">
        <f t="shared" si="64"/>
        <v>0</v>
      </c>
      <c r="M175" s="114">
        <f t="shared" si="64"/>
        <v>0</v>
      </c>
      <c r="N175" s="114">
        <f t="shared" si="64"/>
        <v>0</v>
      </c>
      <c r="O175" s="114">
        <f t="shared" si="64"/>
        <v>0</v>
      </c>
      <c r="P175" s="114">
        <f t="shared" si="64"/>
        <v>0</v>
      </c>
      <c r="Q175" s="114">
        <f t="shared" si="64"/>
        <v>0</v>
      </c>
      <c r="R175" s="114">
        <f t="shared" si="64"/>
        <v>0</v>
      </c>
      <c r="S175" s="114">
        <f t="shared" si="64"/>
        <v>0</v>
      </c>
      <c r="T175" s="114">
        <f t="shared" si="64"/>
        <v>0</v>
      </c>
      <c r="U175" s="114">
        <f t="shared" si="64"/>
        <v>0</v>
      </c>
      <c r="V175" s="114">
        <f t="shared" si="64"/>
        <v>0</v>
      </c>
      <c r="W175" s="114">
        <f t="shared" si="64"/>
        <v>0</v>
      </c>
      <c r="X175" s="114">
        <f t="shared" si="64"/>
        <v>0</v>
      </c>
      <c r="Y175" s="114">
        <f t="shared" si="64"/>
        <v>0</v>
      </c>
      <c r="Z175" s="114">
        <f t="shared" si="64"/>
        <v>0</v>
      </c>
      <c r="AA175" s="114">
        <f t="shared" si="64"/>
        <v>0</v>
      </c>
      <c r="AB175" s="114">
        <f t="shared" si="64"/>
        <v>0</v>
      </c>
      <c r="AC175" s="114">
        <f t="shared" si="64"/>
        <v>0</v>
      </c>
      <c r="AD175" s="114">
        <f t="shared" si="64"/>
        <v>0</v>
      </c>
      <c r="AE175" s="114">
        <f t="shared" si="64"/>
        <v>0</v>
      </c>
      <c r="AF175" s="114">
        <f t="shared" si="64"/>
        <v>0</v>
      </c>
      <c r="AG175" s="114">
        <f t="shared" si="64"/>
        <v>0</v>
      </c>
    </row>
    <row r="176" spans="1:33" s="4" customFormat="1" ht="15" outlineLevel="1">
      <c r="A176" s="583">
        <f t="shared" si="63"/>
        <v>0</v>
      </c>
      <c r="B176" s="130" t="str">
        <f>IF(H176&gt;YEAR($G$4+($H$6*365)),"Debt term longer than PPA","")</f>
        <v/>
      </c>
      <c r="F176" s="134" t="s">
        <v>194</v>
      </c>
      <c r="G176" s="450" t="s">
        <v>193</v>
      </c>
      <c r="H176" s="584">
        <f>IF(H139=0,0,INDEX($I$5:$AG$5,MATCH(1,I176:AG176,0)))</f>
        <v>0</v>
      </c>
      <c r="I176" s="114">
        <f>IF(AND(I139=0,SUM(G170,G172)&lt;0,SUM(I170,I172)=0),1,0)</f>
        <v>0</v>
      </c>
      <c r="J176" s="114">
        <f t="shared" si="64"/>
        <v>0</v>
      </c>
      <c r="K176" s="114">
        <f t="shared" si="64"/>
        <v>0</v>
      </c>
      <c r="L176" s="114">
        <f t="shared" si="64"/>
        <v>0</v>
      </c>
      <c r="M176" s="114">
        <f t="shared" si="64"/>
        <v>0</v>
      </c>
      <c r="N176" s="114">
        <f t="shared" si="64"/>
        <v>0</v>
      </c>
      <c r="O176" s="114">
        <f t="shared" si="64"/>
        <v>0</v>
      </c>
      <c r="P176" s="114">
        <f t="shared" si="64"/>
        <v>0</v>
      </c>
      <c r="Q176" s="114">
        <f t="shared" si="64"/>
        <v>0</v>
      </c>
      <c r="R176" s="114">
        <f t="shared" si="64"/>
        <v>0</v>
      </c>
      <c r="S176" s="114">
        <f t="shared" si="64"/>
        <v>0</v>
      </c>
      <c r="T176" s="114">
        <f t="shared" si="64"/>
        <v>0</v>
      </c>
      <c r="U176" s="114">
        <f t="shared" si="64"/>
        <v>0</v>
      </c>
      <c r="V176" s="114">
        <f t="shared" si="64"/>
        <v>0</v>
      </c>
      <c r="W176" s="114">
        <f t="shared" si="64"/>
        <v>0</v>
      </c>
      <c r="X176" s="114">
        <f t="shared" si="64"/>
        <v>0</v>
      </c>
      <c r="Y176" s="114">
        <f t="shared" si="64"/>
        <v>0</v>
      </c>
      <c r="Z176" s="114">
        <f t="shared" si="64"/>
        <v>0</v>
      </c>
      <c r="AA176" s="114">
        <f t="shared" si="64"/>
        <v>0</v>
      </c>
      <c r="AB176" s="114">
        <f t="shared" si="64"/>
        <v>0</v>
      </c>
      <c r="AC176" s="114">
        <f t="shared" si="64"/>
        <v>0</v>
      </c>
      <c r="AD176" s="114">
        <f t="shared" si="64"/>
        <v>0</v>
      </c>
      <c r="AE176" s="114">
        <f t="shared" si="64"/>
        <v>0</v>
      </c>
      <c r="AF176" s="114">
        <f t="shared" si="64"/>
        <v>0</v>
      </c>
      <c r="AG176" s="114">
        <f t="shared" si="64"/>
        <v>0</v>
      </c>
    </row>
    <row r="177" spans="6:33" s="4" customFormat="1" ht="15" outlineLevel="1">
      <c r="F177" s="134"/>
      <c r="G177" s="453"/>
      <c r="H177" s="453"/>
      <c r="I177" s="453"/>
      <c r="J177" s="453"/>
      <c r="K177" s="453"/>
      <c r="L177" s="453"/>
      <c r="M177" s="453"/>
      <c r="N177" s="453"/>
      <c r="O177" s="453"/>
      <c r="P177" s="453"/>
      <c r="Q177" s="453"/>
      <c r="R177" s="453"/>
      <c r="S177" s="453"/>
      <c r="T177" s="453"/>
      <c r="U177" s="453"/>
      <c r="V177" s="453"/>
      <c r="W177" s="453"/>
      <c r="X177" s="453"/>
      <c r="Y177" s="453"/>
      <c r="Z177" s="453"/>
      <c r="AA177" s="453"/>
      <c r="AB177" s="453"/>
      <c r="AC177" s="453"/>
      <c r="AD177" s="453"/>
      <c r="AE177" s="453"/>
      <c r="AF177" s="453"/>
      <c r="AG177" s="453"/>
    </row>
    <row r="178" spans="6:33" s="4" customFormat="1" ht="15" outlineLevel="1">
      <c r="F178" s="134" t="s">
        <v>195</v>
      </c>
      <c r="G178" s="450" t="s">
        <v>120</v>
      </c>
      <c r="H178" s="584">
        <f t="shared" ref="H178" si="65">SUMIF($I$9:$AG$9,1,I178:AG178)</f>
        <v>0</v>
      </c>
      <c r="I178" s="627">
        <f>SUM(I166,I173)</f>
        <v>0</v>
      </c>
      <c r="J178" s="627">
        <f>SUM(J166,J173)</f>
        <v>0</v>
      </c>
      <c r="K178" s="627">
        <f t="shared" ref="K178:AG178" si="66">SUM(K166,K173)</f>
        <v>0</v>
      </c>
      <c r="L178" s="627">
        <f t="shared" si="66"/>
        <v>0</v>
      </c>
      <c r="M178" s="627">
        <f t="shared" si="66"/>
        <v>0</v>
      </c>
      <c r="N178" s="627">
        <f t="shared" si="66"/>
        <v>0</v>
      </c>
      <c r="O178" s="627">
        <f t="shared" si="66"/>
        <v>0</v>
      </c>
      <c r="P178" s="627">
        <f t="shared" si="66"/>
        <v>0</v>
      </c>
      <c r="Q178" s="627">
        <f t="shared" si="66"/>
        <v>0</v>
      </c>
      <c r="R178" s="627">
        <f t="shared" si="66"/>
        <v>0</v>
      </c>
      <c r="S178" s="627">
        <f t="shared" si="66"/>
        <v>0</v>
      </c>
      <c r="T178" s="627">
        <f t="shared" si="66"/>
        <v>0</v>
      </c>
      <c r="U178" s="627">
        <f t="shared" si="66"/>
        <v>0</v>
      </c>
      <c r="V178" s="627">
        <f t="shared" si="66"/>
        <v>0</v>
      </c>
      <c r="W178" s="627">
        <f t="shared" si="66"/>
        <v>0</v>
      </c>
      <c r="X178" s="627">
        <f t="shared" si="66"/>
        <v>0</v>
      </c>
      <c r="Y178" s="627">
        <f t="shared" si="66"/>
        <v>0</v>
      </c>
      <c r="Z178" s="627">
        <f t="shared" si="66"/>
        <v>0</v>
      </c>
      <c r="AA178" s="627">
        <f t="shared" si="66"/>
        <v>0</v>
      </c>
      <c r="AB178" s="627">
        <f t="shared" si="66"/>
        <v>0</v>
      </c>
      <c r="AC178" s="627">
        <f t="shared" si="66"/>
        <v>0</v>
      </c>
      <c r="AD178" s="627">
        <f t="shared" si="66"/>
        <v>0</v>
      </c>
      <c r="AE178" s="627">
        <f t="shared" si="66"/>
        <v>0</v>
      </c>
      <c r="AF178" s="627">
        <f t="shared" si="66"/>
        <v>0</v>
      </c>
      <c r="AG178" s="627">
        <f t="shared" si="66"/>
        <v>0</v>
      </c>
    </row>
    <row r="179" spans="6:33" s="4" customFormat="1" ht="15" outlineLevel="1">
      <c r="F179" s="134"/>
      <c r="G179" s="453"/>
      <c r="H179" s="453"/>
      <c r="I179" s="453"/>
      <c r="J179" s="453"/>
      <c r="K179" s="453"/>
      <c r="L179" s="453"/>
      <c r="M179" s="453"/>
      <c r="N179" s="453"/>
      <c r="O179" s="453"/>
      <c r="P179" s="453"/>
      <c r="Q179" s="453"/>
      <c r="R179" s="453"/>
      <c r="S179" s="453"/>
      <c r="T179" s="453"/>
      <c r="U179" s="453"/>
      <c r="V179" s="453"/>
      <c r="W179" s="453"/>
      <c r="X179" s="453"/>
      <c r="Y179" s="453"/>
      <c r="Z179" s="453"/>
      <c r="AA179" s="453"/>
      <c r="AB179" s="453"/>
      <c r="AC179" s="453"/>
      <c r="AD179" s="453"/>
      <c r="AE179" s="453"/>
      <c r="AF179" s="453"/>
      <c r="AG179" s="453"/>
    </row>
    <row r="180" spans="6:33" s="4" customFormat="1" ht="15" outlineLevel="1">
      <c r="F180" s="143" t="s">
        <v>196</v>
      </c>
      <c r="G180" s="450"/>
      <c r="H180" s="450"/>
      <c r="I180" s="450"/>
      <c r="J180" s="450"/>
      <c r="K180" s="450"/>
      <c r="L180" s="450"/>
      <c r="M180" s="450"/>
      <c r="N180" s="450"/>
      <c r="O180" s="450"/>
      <c r="P180" s="450"/>
      <c r="Q180" s="450"/>
      <c r="R180" s="450"/>
      <c r="S180" s="450"/>
      <c r="T180" s="450"/>
      <c r="U180" s="450"/>
      <c r="V180" s="450"/>
      <c r="W180" s="450"/>
      <c r="X180" s="450"/>
      <c r="Y180" s="450"/>
      <c r="Z180" s="450"/>
      <c r="AA180" s="450"/>
      <c r="AB180" s="450"/>
      <c r="AC180" s="450"/>
      <c r="AD180" s="450"/>
      <c r="AE180" s="450"/>
      <c r="AF180" s="450"/>
      <c r="AG180" s="450"/>
    </row>
    <row r="181" spans="6:33" s="4" customFormat="1" ht="15" outlineLevel="1">
      <c r="F181" s="134" t="s">
        <v>197</v>
      </c>
      <c r="G181" s="450" t="s">
        <v>120</v>
      </c>
      <c r="H181" s="584">
        <f t="shared" ref="H181:H184" si="67">SUMIF($I$9:$AG$9,1,I181:AG181)</f>
        <v>0</v>
      </c>
      <c r="I181" s="485"/>
      <c r="J181" s="485"/>
      <c r="K181" s="485"/>
      <c r="L181" s="485"/>
      <c r="M181" s="485"/>
      <c r="N181" s="485"/>
      <c r="O181" s="485"/>
      <c r="P181" s="485"/>
      <c r="Q181" s="485"/>
      <c r="R181" s="485"/>
      <c r="S181" s="485"/>
      <c r="T181" s="485"/>
      <c r="U181" s="485"/>
      <c r="V181" s="485"/>
      <c r="W181" s="485"/>
      <c r="X181" s="485"/>
      <c r="Y181" s="485"/>
      <c r="Z181" s="485"/>
      <c r="AA181" s="485"/>
      <c r="AB181" s="485"/>
      <c r="AC181" s="485"/>
      <c r="AD181" s="485"/>
      <c r="AE181" s="485"/>
      <c r="AF181" s="485"/>
      <c r="AG181" s="485"/>
    </row>
    <row r="182" spans="6:33" s="4" customFormat="1" ht="15" outlineLevel="1">
      <c r="F182" s="134" t="s">
        <v>198</v>
      </c>
      <c r="G182" s="450" t="s">
        <v>120</v>
      </c>
      <c r="H182" s="584">
        <f t="shared" si="67"/>
        <v>0</v>
      </c>
      <c r="I182" s="485"/>
      <c r="J182" s="485"/>
      <c r="K182" s="485"/>
      <c r="L182" s="485"/>
      <c r="M182" s="485"/>
      <c r="N182" s="485"/>
      <c r="O182" s="485"/>
      <c r="P182" s="485"/>
      <c r="Q182" s="485"/>
      <c r="R182" s="485"/>
      <c r="S182" s="485"/>
      <c r="T182" s="485"/>
      <c r="U182" s="485"/>
      <c r="V182" s="485"/>
      <c r="W182" s="485"/>
      <c r="X182" s="485"/>
      <c r="Y182" s="485"/>
      <c r="Z182" s="485"/>
      <c r="AA182" s="485"/>
      <c r="AB182" s="485"/>
      <c r="AC182" s="485"/>
      <c r="AD182" s="485"/>
      <c r="AE182" s="485"/>
      <c r="AF182" s="485"/>
      <c r="AG182" s="485"/>
    </row>
    <row r="183" spans="6:33" s="4" customFormat="1" ht="15" outlineLevel="1">
      <c r="F183" s="134" t="s">
        <v>199</v>
      </c>
      <c r="G183" s="450" t="s">
        <v>120</v>
      </c>
      <c r="H183" s="584">
        <f t="shared" si="67"/>
        <v>0</v>
      </c>
      <c r="I183" s="485"/>
      <c r="J183" s="485"/>
      <c r="K183" s="485"/>
      <c r="L183" s="485"/>
      <c r="M183" s="485"/>
      <c r="N183" s="485"/>
      <c r="O183" s="485"/>
      <c r="P183" s="485"/>
      <c r="Q183" s="485"/>
      <c r="R183" s="485"/>
      <c r="S183" s="485"/>
      <c r="T183" s="485"/>
      <c r="U183" s="485"/>
      <c r="V183" s="485"/>
      <c r="W183" s="485"/>
      <c r="X183" s="485"/>
      <c r="Y183" s="485"/>
      <c r="Z183" s="485"/>
      <c r="AA183" s="485"/>
      <c r="AB183" s="485"/>
      <c r="AC183" s="485"/>
      <c r="AD183" s="485"/>
      <c r="AE183" s="485"/>
      <c r="AF183" s="485"/>
      <c r="AG183" s="485"/>
    </row>
    <row r="184" spans="6:33" s="4" customFormat="1" ht="15" outlineLevel="1">
      <c r="F184" s="134" t="s">
        <v>200</v>
      </c>
      <c r="G184" s="450" t="s">
        <v>120</v>
      </c>
      <c r="H184" s="584">
        <f t="shared" si="67"/>
        <v>0</v>
      </c>
      <c r="I184" s="485"/>
      <c r="J184" s="485"/>
      <c r="K184" s="485"/>
      <c r="L184" s="485"/>
      <c r="M184" s="485"/>
      <c r="N184" s="485"/>
      <c r="O184" s="485"/>
      <c r="P184" s="485"/>
      <c r="Q184" s="485"/>
      <c r="R184" s="485"/>
      <c r="S184" s="485"/>
      <c r="T184" s="485"/>
      <c r="U184" s="485"/>
      <c r="V184" s="485"/>
      <c r="W184" s="485"/>
      <c r="X184" s="485"/>
      <c r="Y184" s="485"/>
      <c r="Z184" s="485"/>
      <c r="AA184" s="485"/>
      <c r="AB184" s="485"/>
      <c r="AC184" s="485"/>
      <c r="AD184" s="485"/>
      <c r="AE184" s="485"/>
      <c r="AF184" s="485"/>
      <c r="AG184" s="485"/>
    </row>
    <row r="185" spans="6:33" s="4" customFormat="1" ht="15" outlineLevel="1">
      <c r="F185" s="134" t="s">
        <v>114</v>
      </c>
      <c r="G185" s="450" t="s">
        <v>120</v>
      </c>
      <c r="H185" s="584" cm="1">
        <f t="array" ref="H185">SUMPRODUCT((($I$7:$AG$7)=1)*I185:AG185)+SUMPRODUCT((($I$9:$AG$9)=1)*I185:AG185)-SUMPRODUCT((($I$8:$AG$8)=1)*I185:AG185)</f>
        <v>0</v>
      </c>
      <c r="I185" s="556">
        <f t="shared" ref="I185:AG185" si="68">IF(I$9=1,SUM(I181:I184),0)</f>
        <v>0</v>
      </c>
      <c r="J185" s="556">
        <f t="shared" si="68"/>
        <v>0</v>
      </c>
      <c r="K185" s="556">
        <f t="shared" si="68"/>
        <v>0</v>
      </c>
      <c r="L185" s="556">
        <f t="shared" si="68"/>
        <v>0</v>
      </c>
      <c r="M185" s="556">
        <f t="shared" si="68"/>
        <v>0</v>
      </c>
      <c r="N185" s="556">
        <f t="shared" si="68"/>
        <v>0</v>
      </c>
      <c r="O185" s="556">
        <f t="shared" si="68"/>
        <v>0</v>
      </c>
      <c r="P185" s="556">
        <f t="shared" si="68"/>
        <v>0</v>
      </c>
      <c r="Q185" s="556">
        <f t="shared" si="68"/>
        <v>0</v>
      </c>
      <c r="R185" s="556">
        <f t="shared" si="68"/>
        <v>0</v>
      </c>
      <c r="S185" s="556">
        <f t="shared" si="68"/>
        <v>0</v>
      </c>
      <c r="T185" s="556">
        <f t="shared" si="68"/>
        <v>0</v>
      </c>
      <c r="U185" s="556">
        <f t="shared" si="68"/>
        <v>0</v>
      </c>
      <c r="V185" s="556">
        <f t="shared" si="68"/>
        <v>0</v>
      </c>
      <c r="W185" s="556">
        <f t="shared" si="68"/>
        <v>0</v>
      </c>
      <c r="X185" s="556">
        <f t="shared" si="68"/>
        <v>0</v>
      </c>
      <c r="Y185" s="556">
        <f t="shared" si="68"/>
        <v>0</v>
      </c>
      <c r="Z185" s="556">
        <f t="shared" si="68"/>
        <v>0</v>
      </c>
      <c r="AA185" s="556">
        <f t="shared" si="68"/>
        <v>0</v>
      </c>
      <c r="AB185" s="556">
        <f t="shared" si="68"/>
        <v>0</v>
      </c>
      <c r="AC185" s="556">
        <f t="shared" si="68"/>
        <v>0</v>
      </c>
      <c r="AD185" s="556">
        <f t="shared" si="68"/>
        <v>0</v>
      </c>
      <c r="AE185" s="556">
        <f t="shared" si="68"/>
        <v>0</v>
      </c>
      <c r="AF185" s="556">
        <f t="shared" si="68"/>
        <v>0</v>
      </c>
      <c r="AG185" s="556">
        <f t="shared" si="68"/>
        <v>0</v>
      </c>
    </row>
    <row r="186" spans="6:33" s="4" customFormat="1" ht="15" outlineLevel="1">
      <c r="F186" s="134"/>
      <c r="G186" s="450"/>
      <c r="H186" s="450"/>
      <c r="I186" s="450"/>
      <c r="J186" s="450"/>
      <c r="K186" s="450"/>
      <c r="L186" s="450"/>
      <c r="M186" s="450"/>
      <c r="N186" s="450"/>
      <c r="O186" s="450"/>
      <c r="P186" s="450"/>
      <c r="Q186" s="450"/>
      <c r="R186" s="450"/>
      <c r="S186" s="450"/>
      <c r="T186" s="450"/>
      <c r="U186" s="450"/>
      <c r="V186" s="450"/>
      <c r="W186" s="450"/>
      <c r="X186" s="450"/>
      <c r="Y186" s="450"/>
      <c r="Z186" s="450"/>
      <c r="AA186" s="450"/>
      <c r="AB186" s="450"/>
      <c r="AC186" s="450"/>
      <c r="AD186" s="450"/>
      <c r="AE186" s="450"/>
      <c r="AF186" s="450"/>
      <c r="AG186" s="450"/>
    </row>
    <row r="187" spans="6:33" s="4" customFormat="1" ht="15" outlineLevel="1">
      <c r="F187" s="134" t="s">
        <v>201</v>
      </c>
      <c r="G187" s="450" t="s">
        <v>120</v>
      </c>
      <c r="H187" s="584">
        <f t="shared" ref="H187" si="69">SUMIF($I$9:$AG$9,1,I187:AG187)</f>
        <v>0</v>
      </c>
      <c r="I187" s="627">
        <f>SUM(I178,I185)</f>
        <v>0</v>
      </c>
      <c r="J187" s="627">
        <f t="shared" ref="J187:AG187" si="70">SUM(J178,J185)</f>
        <v>0</v>
      </c>
      <c r="K187" s="627">
        <f t="shared" si="70"/>
        <v>0</v>
      </c>
      <c r="L187" s="627">
        <f t="shared" si="70"/>
        <v>0</v>
      </c>
      <c r="M187" s="627">
        <f t="shared" si="70"/>
        <v>0</v>
      </c>
      <c r="N187" s="627">
        <f t="shared" si="70"/>
        <v>0</v>
      </c>
      <c r="O187" s="627">
        <f t="shared" si="70"/>
        <v>0</v>
      </c>
      <c r="P187" s="627">
        <f t="shared" si="70"/>
        <v>0</v>
      </c>
      <c r="Q187" s="627">
        <f t="shared" si="70"/>
        <v>0</v>
      </c>
      <c r="R187" s="627">
        <f t="shared" si="70"/>
        <v>0</v>
      </c>
      <c r="S187" s="627">
        <f t="shared" si="70"/>
        <v>0</v>
      </c>
      <c r="T187" s="627">
        <f t="shared" si="70"/>
        <v>0</v>
      </c>
      <c r="U187" s="627">
        <f t="shared" si="70"/>
        <v>0</v>
      </c>
      <c r="V187" s="627">
        <f t="shared" si="70"/>
        <v>0</v>
      </c>
      <c r="W187" s="627">
        <f t="shared" si="70"/>
        <v>0</v>
      </c>
      <c r="X187" s="627">
        <f t="shared" si="70"/>
        <v>0</v>
      </c>
      <c r="Y187" s="627">
        <f t="shared" si="70"/>
        <v>0</v>
      </c>
      <c r="Z187" s="627">
        <f t="shared" si="70"/>
        <v>0</v>
      </c>
      <c r="AA187" s="627">
        <f t="shared" si="70"/>
        <v>0</v>
      </c>
      <c r="AB187" s="627">
        <f t="shared" si="70"/>
        <v>0</v>
      </c>
      <c r="AC187" s="627">
        <f t="shared" si="70"/>
        <v>0</v>
      </c>
      <c r="AD187" s="627">
        <f t="shared" si="70"/>
        <v>0</v>
      </c>
      <c r="AE187" s="627">
        <f t="shared" si="70"/>
        <v>0</v>
      </c>
      <c r="AF187" s="627">
        <f t="shared" si="70"/>
        <v>0</v>
      </c>
      <c r="AG187" s="627">
        <f t="shared" si="70"/>
        <v>0</v>
      </c>
    </row>
    <row r="188" spans="6:33" s="4" customFormat="1" ht="15" outlineLevel="1">
      <c r="F188" s="134"/>
      <c r="G188" s="450"/>
      <c r="H188" s="450"/>
      <c r="I188" s="450"/>
      <c r="J188" s="450"/>
      <c r="K188" s="450"/>
      <c r="L188" s="450"/>
      <c r="M188" s="450"/>
      <c r="N188" s="450"/>
      <c r="O188" s="450"/>
      <c r="P188" s="450"/>
      <c r="Q188" s="450"/>
      <c r="R188" s="450"/>
      <c r="S188" s="450"/>
      <c r="T188" s="450"/>
      <c r="U188" s="450"/>
      <c r="V188" s="450"/>
      <c r="W188" s="450"/>
      <c r="X188" s="450"/>
      <c r="Y188" s="450"/>
      <c r="Z188" s="450"/>
      <c r="AA188" s="450"/>
      <c r="AB188" s="450"/>
      <c r="AC188" s="450"/>
      <c r="AD188" s="450"/>
      <c r="AE188" s="450"/>
      <c r="AF188" s="450"/>
      <c r="AG188" s="450"/>
    </row>
    <row r="189" spans="6:33" s="4" customFormat="1" ht="15" outlineLevel="1">
      <c r="F189" s="143" t="s">
        <v>202</v>
      </c>
      <c r="G189" s="450"/>
      <c r="H189" s="450"/>
      <c r="I189" s="450"/>
      <c r="J189" s="450"/>
      <c r="K189" s="450"/>
      <c r="L189" s="450"/>
      <c r="M189" s="450"/>
      <c r="N189" s="450"/>
      <c r="O189" s="450"/>
      <c r="P189" s="450"/>
      <c r="Q189" s="450"/>
      <c r="R189" s="450"/>
      <c r="S189" s="450"/>
      <c r="T189" s="450"/>
      <c r="U189" s="450"/>
      <c r="V189" s="450"/>
      <c r="W189" s="450"/>
      <c r="X189" s="450"/>
      <c r="Y189" s="450"/>
      <c r="Z189" s="450"/>
      <c r="AA189" s="450"/>
      <c r="AB189" s="450"/>
      <c r="AC189" s="450"/>
      <c r="AD189" s="450"/>
      <c r="AE189" s="450"/>
      <c r="AF189" s="450"/>
      <c r="AG189" s="450"/>
    </row>
    <row r="190" spans="6:33" s="4" customFormat="1" ht="15" outlineLevel="1">
      <c r="F190" s="134" t="s">
        <v>183</v>
      </c>
      <c r="G190" s="450" t="s">
        <v>120</v>
      </c>
      <c r="H190" s="584">
        <f t="shared" ref="H190:H193" si="71">SUMIF($I$9:$AG$9,1,I190:AG190)</f>
        <v>0</v>
      </c>
      <c r="I190" s="488"/>
      <c r="J190" s="488"/>
      <c r="K190" s="488"/>
      <c r="L190" s="488"/>
      <c r="M190" s="488"/>
      <c r="N190" s="488"/>
      <c r="O190" s="488"/>
      <c r="P190" s="488"/>
      <c r="Q190" s="488"/>
      <c r="R190" s="488"/>
      <c r="S190" s="488"/>
      <c r="T190" s="488"/>
      <c r="U190" s="488"/>
      <c r="V190" s="488"/>
      <c r="W190" s="488"/>
      <c r="X190" s="488"/>
      <c r="Y190" s="488"/>
      <c r="Z190" s="488"/>
      <c r="AA190" s="488"/>
      <c r="AB190" s="488"/>
      <c r="AC190" s="488"/>
      <c r="AD190" s="488"/>
      <c r="AE190" s="488"/>
      <c r="AF190" s="488"/>
      <c r="AG190" s="488"/>
    </row>
    <row r="191" spans="6:33" s="4" customFormat="1" ht="15" outlineLevel="1">
      <c r="F191" s="134" t="s">
        <v>203</v>
      </c>
      <c r="G191" s="450" t="s">
        <v>120</v>
      </c>
      <c r="H191" s="584">
        <f t="shared" si="71"/>
        <v>0</v>
      </c>
      <c r="I191" s="488"/>
      <c r="J191" s="488"/>
      <c r="K191" s="488"/>
      <c r="L191" s="488"/>
      <c r="M191" s="488"/>
      <c r="N191" s="488"/>
      <c r="O191" s="488"/>
      <c r="P191" s="488"/>
      <c r="Q191" s="488"/>
      <c r="R191" s="488"/>
      <c r="S191" s="488"/>
      <c r="T191" s="488"/>
      <c r="U191" s="488"/>
      <c r="V191" s="488"/>
      <c r="W191" s="488"/>
      <c r="X191" s="488"/>
      <c r="Y191" s="488"/>
      <c r="Z191" s="488"/>
      <c r="AA191" s="488"/>
      <c r="AB191" s="488"/>
      <c r="AC191" s="488"/>
      <c r="AD191" s="488"/>
      <c r="AE191" s="488"/>
      <c r="AF191" s="488"/>
      <c r="AG191" s="488"/>
    </row>
    <row r="192" spans="6:33" s="4" customFormat="1" ht="15" outlineLevel="1">
      <c r="F192" s="134" t="s">
        <v>204</v>
      </c>
      <c r="G192" s="450" t="s">
        <v>120</v>
      </c>
      <c r="H192" s="584">
        <f t="shared" si="71"/>
        <v>0</v>
      </c>
      <c r="I192" s="488"/>
      <c r="J192" s="488"/>
      <c r="K192" s="488"/>
      <c r="L192" s="488"/>
      <c r="M192" s="488"/>
      <c r="N192" s="488"/>
      <c r="O192" s="488"/>
      <c r="P192" s="488"/>
      <c r="Q192" s="488"/>
      <c r="R192" s="488"/>
      <c r="S192" s="488"/>
      <c r="T192" s="488"/>
      <c r="U192" s="488"/>
      <c r="V192" s="488"/>
      <c r="W192" s="488"/>
      <c r="X192" s="488"/>
      <c r="Y192" s="488"/>
      <c r="Z192" s="488"/>
      <c r="AA192" s="488"/>
      <c r="AB192" s="488"/>
      <c r="AC192" s="488"/>
      <c r="AD192" s="488"/>
      <c r="AE192" s="488"/>
      <c r="AF192" s="488"/>
      <c r="AG192" s="488"/>
    </row>
    <row r="193" spans="1:33" s="4" customFormat="1" ht="15" outlineLevel="1">
      <c r="F193" s="134" t="s">
        <v>114</v>
      </c>
      <c r="G193" s="450" t="s">
        <v>120</v>
      </c>
      <c r="H193" s="584">
        <f t="shared" si="71"/>
        <v>0</v>
      </c>
      <c r="I193" s="556">
        <f t="shared" ref="I193:AG193" si="72">IF(I$9=1,SUM(I189:I192),0)</f>
        <v>0</v>
      </c>
      <c r="J193" s="556">
        <f t="shared" si="72"/>
        <v>0</v>
      </c>
      <c r="K193" s="556">
        <f t="shared" si="72"/>
        <v>0</v>
      </c>
      <c r="L193" s="556">
        <f t="shared" si="72"/>
        <v>0</v>
      </c>
      <c r="M193" s="556">
        <f t="shared" si="72"/>
        <v>0</v>
      </c>
      <c r="N193" s="556">
        <f t="shared" si="72"/>
        <v>0</v>
      </c>
      <c r="O193" s="556">
        <f t="shared" si="72"/>
        <v>0</v>
      </c>
      <c r="P193" s="556">
        <f t="shared" si="72"/>
        <v>0</v>
      </c>
      <c r="Q193" s="556">
        <f t="shared" si="72"/>
        <v>0</v>
      </c>
      <c r="R193" s="556">
        <f t="shared" si="72"/>
        <v>0</v>
      </c>
      <c r="S193" s="556">
        <f t="shared" si="72"/>
        <v>0</v>
      </c>
      <c r="T193" s="556">
        <f t="shared" si="72"/>
        <v>0</v>
      </c>
      <c r="U193" s="556">
        <f t="shared" si="72"/>
        <v>0</v>
      </c>
      <c r="V193" s="556">
        <f t="shared" si="72"/>
        <v>0</v>
      </c>
      <c r="W193" s="556">
        <f t="shared" si="72"/>
        <v>0</v>
      </c>
      <c r="X193" s="556">
        <f t="shared" si="72"/>
        <v>0</v>
      </c>
      <c r="Y193" s="556">
        <f t="shared" si="72"/>
        <v>0</v>
      </c>
      <c r="Z193" s="556">
        <f t="shared" si="72"/>
        <v>0</v>
      </c>
      <c r="AA193" s="556">
        <f t="shared" si="72"/>
        <v>0</v>
      </c>
      <c r="AB193" s="556">
        <f t="shared" si="72"/>
        <v>0</v>
      </c>
      <c r="AC193" s="556">
        <f t="shared" si="72"/>
        <v>0</v>
      </c>
      <c r="AD193" s="556">
        <f t="shared" si="72"/>
        <v>0</v>
      </c>
      <c r="AE193" s="556">
        <f t="shared" si="72"/>
        <v>0</v>
      </c>
      <c r="AF193" s="556">
        <f t="shared" si="72"/>
        <v>0</v>
      </c>
      <c r="AG193" s="556">
        <f t="shared" si="72"/>
        <v>0</v>
      </c>
    </row>
    <row r="194" spans="1:33" s="4" customFormat="1" ht="15" outlineLevel="1">
      <c r="F194" s="134"/>
      <c r="G194" s="450"/>
      <c r="H194" s="450"/>
      <c r="I194" s="450"/>
      <c r="J194" s="450"/>
      <c r="K194" s="450"/>
      <c r="L194" s="450"/>
      <c r="M194" s="450"/>
      <c r="N194" s="450"/>
      <c r="O194" s="450"/>
      <c r="P194" s="450"/>
      <c r="Q194" s="450"/>
      <c r="R194" s="450"/>
      <c r="S194" s="450"/>
      <c r="T194" s="450"/>
      <c r="U194" s="450"/>
      <c r="V194" s="450"/>
      <c r="W194" s="450"/>
      <c r="X194" s="450"/>
      <c r="Y194" s="450"/>
      <c r="Z194" s="450"/>
      <c r="AA194" s="450"/>
      <c r="AB194" s="450"/>
      <c r="AC194" s="450"/>
      <c r="AD194" s="450"/>
      <c r="AE194" s="450"/>
      <c r="AF194" s="450"/>
      <c r="AG194" s="450"/>
    </row>
    <row r="195" spans="1:33" s="4" customFormat="1" ht="15" outlineLevel="1">
      <c r="B195" s="182" t="s">
        <v>68</v>
      </c>
      <c r="F195" s="143" t="s">
        <v>205</v>
      </c>
      <c r="G195" s="450"/>
      <c r="H195" s="450"/>
      <c r="I195" s="450"/>
      <c r="J195" s="450"/>
      <c r="K195" s="450"/>
      <c r="L195" s="450"/>
      <c r="M195" s="450"/>
      <c r="N195" s="450"/>
      <c r="O195" s="450"/>
      <c r="P195" s="450"/>
      <c r="Q195" s="450"/>
      <c r="R195" s="450"/>
      <c r="S195" s="450"/>
      <c r="T195" s="450"/>
      <c r="U195" s="450"/>
      <c r="V195" s="450"/>
      <c r="W195" s="450"/>
      <c r="X195" s="450"/>
      <c r="Y195" s="450"/>
      <c r="Z195" s="450"/>
      <c r="AA195" s="450"/>
      <c r="AB195" s="450"/>
      <c r="AC195" s="450"/>
      <c r="AD195" s="450"/>
      <c r="AE195" s="450"/>
      <c r="AF195" s="450"/>
      <c r="AG195" s="450"/>
    </row>
    <row r="196" spans="1:33" s="4" customFormat="1" ht="15" outlineLevel="1">
      <c r="F196" s="134" t="s">
        <v>206</v>
      </c>
      <c r="G196" s="450" t="s">
        <v>120</v>
      </c>
      <c r="H196" s="584">
        <f t="shared" ref="H196:H198" si="73">SUMIF($I$9:$AG$9,1,I196:AG196)</f>
        <v>0</v>
      </c>
      <c r="I196" s="488"/>
      <c r="J196" s="488"/>
      <c r="K196" s="488"/>
      <c r="L196" s="488"/>
      <c r="M196" s="488"/>
      <c r="N196" s="488"/>
      <c r="O196" s="488"/>
      <c r="P196" s="488"/>
      <c r="Q196" s="488"/>
      <c r="R196" s="488"/>
      <c r="S196" s="488"/>
      <c r="T196" s="488"/>
      <c r="U196" s="488"/>
      <c r="V196" s="488"/>
      <c r="W196" s="488"/>
      <c r="X196" s="488"/>
      <c r="Y196" s="488"/>
      <c r="Z196" s="488"/>
      <c r="AA196" s="488"/>
      <c r="AB196" s="488"/>
      <c r="AC196" s="488"/>
      <c r="AD196" s="488"/>
      <c r="AE196" s="488"/>
      <c r="AF196" s="488"/>
      <c r="AG196" s="488"/>
    </row>
    <row r="197" spans="1:33" s="4" customFormat="1" ht="15" outlineLevel="1">
      <c r="A197" s="583">
        <f t="shared" ref="A197" si="74">IF(B197="",0,1)</f>
        <v>0</v>
      </c>
      <c r="B197" s="130" t="str">
        <f>IF(-H197&lt;H140,"Input invalid","")</f>
        <v/>
      </c>
      <c r="F197" s="134" t="s">
        <v>207</v>
      </c>
      <c r="G197" s="450" t="s">
        <v>120</v>
      </c>
      <c r="H197" s="584">
        <f t="shared" si="73"/>
        <v>0</v>
      </c>
      <c r="I197" s="488"/>
      <c r="J197" s="488"/>
      <c r="K197" s="488"/>
      <c r="L197" s="488"/>
      <c r="M197" s="488"/>
      <c r="N197" s="488"/>
      <c r="O197" s="488"/>
      <c r="P197" s="488"/>
      <c r="Q197" s="488"/>
      <c r="R197" s="488"/>
      <c r="S197" s="488"/>
      <c r="T197" s="488"/>
      <c r="U197" s="488"/>
      <c r="V197" s="488"/>
      <c r="W197" s="488"/>
      <c r="X197" s="488"/>
      <c r="Y197" s="488"/>
      <c r="Z197" s="488"/>
      <c r="AA197" s="488"/>
      <c r="AB197" s="488"/>
      <c r="AC197" s="488"/>
      <c r="AD197" s="488"/>
      <c r="AE197" s="488"/>
      <c r="AF197" s="488"/>
      <c r="AG197" s="488"/>
    </row>
    <row r="198" spans="1:33" s="4" customFormat="1" ht="15" outlineLevel="1">
      <c r="F198" s="134" t="s">
        <v>114</v>
      </c>
      <c r="G198" s="450" t="s">
        <v>120</v>
      </c>
      <c r="H198" s="584">
        <f t="shared" si="73"/>
        <v>0</v>
      </c>
      <c r="I198" s="556">
        <f t="shared" ref="I198:AG198" si="75">IF(I$9=1,SUM(I196:I197),0)</f>
        <v>0</v>
      </c>
      <c r="J198" s="556">
        <f t="shared" si="75"/>
        <v>0</v>
      </c>
      <c r="K198" s="556">
        <f t="shared" si="75"/>
        <v>0</v>
      </c>
      <c r="L198" s="556">
        <f t="shared" si="75"/>
        <v>0</v>
      </c>
      <c r="M198" s="556">
        <f t="shared" si="75"/>
        <v>0</v>
      </c>
      <c r="N198" s="556">
        <f t="shared" si="75"/>
        <v>0</v>
      </c>
      <c r="O198" s="556">
        <f t="shared" si="75"/>
        <v>0</v>
      </c>
      <c r="P198" s="556">
        <f t="shared" si="75"/>
        <v>0</v>
      </c>
      <c r="Q198" s="556">
        <f t="shared" si="75"/>
        <v>0</v>
      </c>
      <c r="R198" s="556">
        <f t="shared" si="75"/>
        <v>0</v>
      </c>
      <c r="S198" s="556">
        <f t="shared" si="75"/>
        <v>0</v>
      </c>
      <c r="T198" s="556">
        <f t="shared" si="75"/>
        <v>0</v>
      </c>
      <c r="U198" s="556">
        <f t="shared" si="75"/>
        <v>0</v>
      </c>
      <c r="V198" s="556">
        <f t="shared" si="75"/>
        <v>0</v>
      </c>
      <c r="W198" s="556">
        <f t="shared" si="75"/>
        <v>0</v>
      </c>
      <c r="X198" s="556">
        <f t="shared" si="75"/>
        <v>0</v>
      </c>
      <c r="Y198" s="556">
        <f t="shared" si="75"/>
        <v>0</v>
      </c>
      <c r="Z198" s="556">
        <f t="shared" si="75"/>
        <v>0</v>
      </c>
      <c r="AA198" s="556">
        <f t="shared" si="75"/>
        <v>0</v>
      </c>
      <c r="AB198" s="556">
        <f t="shared" si="75"/>
        <v>0</v>
      </c>
      <c r="AC198" s="556">
        <f t="shared" si="75"/>
        <v>0</v>
      </c>
      <c r="AD198" s="556">
        <f t="shared" si="75"/>
        <v>0</v>
      </c>
      <c r="AE198" s="556">
        <f t="shared" si="75"/>
        <v>0</v>
      </c>
      <c r="AF198" s="556">
        <f t="shared" si="75"/>
        <v>0</v>
      </c>
      <c r="AG198" s="556">
        <f t="shared" si="75"/>
        <v>0</v>
      </c>
    </row>
    <row r="199" spans="1:33" s="106" customFormat="1" ht="15" outlineLevel="1">
      <c r="F199"/>
      <c r="G199" s="456"/>
      <c r="H199" s="195"/>
      <c r="I199" s="11"/>
      <c r="J199" s="16"/>
      <c r="K199" s="16"/>
      <c r="L199" s="16"/>
      <c r="M199" s="16"/>
      <c r="N199" s="16"/>
      <c r="O199" s="16"/>
      <c r="P199" s="16"/>
      <c r="Q199" s="16"/>
      <c r="R199" s="16"/>
      <c r="S199" s="16"/>
      <c r="T199" s="16"/>
      <c r="U199" s="16"/>
      <c r="V199" s="11"/>
      <c r="W199" s="11"/>
      <c r="X199" s="11"/>
      <c r="Y199" s="11"/>
      <c r="Z199" s="11"/>
      <c r="AA199" s="11"/>
      <c r="AB199" s="11"/>
      <c r="AC199" s="11"/>
      <c r="AD199" s="11"/>
      <c r="AE199" s="11"/>
      <c r="AF199" s="11"/>
      <c r="AG199" s="11"/>
    </row>
    <row r="200" spans="1:33" s="4" customFormat="1" ht="15" outlineLevel="1">
      <c r="A200" s="583">
        <f t="shared" ref="A200" si="76">IF(B200="",0,1)</f>
        <v>0</v>
      </c>
      <c r="B200" s="130" t="str">
        <f>IF(H200&gt;YEAR($G$4+($H$6*365)),"Debt term longer than PPA","")</f>
        <v/>
      </c>
      <c r="F200" s="134" t="s">
        <v>208</v>
      </c>
      <c r="G200" s="450" t="s">
        <v>193</v>
      </c>
      <c r="H200" s="584">
        <f>IF(H140=0,0,INDEX($I$5:$AG$5,MATCH(1,I200:AG200,0)))</f>
        <v>0</v>
      </c>
      <c r="I200" s="114">
        <f>IF(AND(I140=0,H199&lt;0,I198=0),1,0)</f>
        <v>0</v>
      </c>
      <c r="J200" s="114">
        <f t="shared" ref="J200:AG200" si="77">IF(AND(J140=0,I198&lt;0,J198=0),1,0)</f>
        <v>0</v>
      </c>
      <c r="K200" s="114">
        <f t="shared" si="77"/>
        <v>0</v>
      </c>
      <c r="L200" s="114">
        <f t="shared" si="77"/>
        <v>0</v>
      </c>
      <c r="M200" s="114">
        <f t="shared" si="77"/>
        <v>0</v>
      </c>
      <c r="N200" s="114">
        <f t="shared" si="77"/>
        <v>0</v>
      </c>
      <c r="O200" s="114">
        <f t="shared" si="77"/>
        <v>0</v>
      </c>
      <c r="P200" s="114">
        <f t="shared" si="77"/>
        <v>0</v>
      </c>
      <c r="Q200" s="114">
        <f t="shared" si="77"/>
        <v>0</v>
      </c>
      <c r="R200" s="114">
        <f t="shared" si="77"/>
        <v>0</v>
      </c>
      <c r="S200" s="114">
        <f t="shared" si="77"/>
        <v>0</v>
      </c>
      <c r="T200" s="114">
        <f t="shared" si="77"/>
        <v>0</v>
      </c>
      <c r="U200" s="114">
        <f t="shared" si="77"/>
        <v>0</v>
      </c>
      <c r="V200" s="114">
        <f t="shared" si="77"/>
        <v>0</v>
      </c>
      <c r="W200" s="114">
        <f t="shared" si="77"/>
        <v>0</v>
      </c>
      <c r="X200" s="114">
        <f t="shared" si="77"/>
        <v>0</v>
      </c>
      <c r="Y200" s="114">
        <f t="shared" si="77"/>
        <v>0</v>
      </c>
      <c r="Z200" s="114">
        <f t="shared" si="77"/>
        <v>0</v>
      </c>
      <c r="AA200" s="114">
        <f t="shared" si="77"/>
        <v>0</v>
      </c>
      <c r="AB200" s="114">
        <f t="shared" si="77"/>
        <v>0</v>
      </c>
      <c r="AC200" s="114">
        <f t="shared" si="77"/>
        <v>0</v>
      </c>
      <c r="AD200" s="114">
        <f t="shared" si="77"/>
        <v>0</v>
      </c>
      <c r="AE200" s="114">
        <f t="shared" si="77"/>
        <v>0</v>
      </c>
      <c r="AF200" s="114">
        <f t="shared" si="77"/>
        <v>0</v>
      </c>
      <c r="AG200" s="114">
        <f t="shared" si="77"/>
        <v>0</v>
      </c>
    </row>
    <row r="201" spans="1:33" s="4" customFormat="1" ht="15" outlineLevel="1">
      <c r="F201" s="134"/>
      <c r="G201" s="450"/>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row>
    <row r="202" spans="1:33" s="4" customFormat="1" ht="15" outlineLevel="1">
      <c r="F202" s="143" t="s">
        <v>209</v>
      </c>
      <c r="G202" s="450" t="s">
        <v>120</v>
      </c>
      <c r="H202" s="584">
        <f t="shared" ref="H202" si="78">SUMIF($I$9:$AG$9,1,I202:AG202)</f>
        <v>0</v>
      </c>
      <c r="I202" s="627">
        <f t="shared" ref="I202:AG202" si="79">SUM(I187,I193,I198)</f>
        <v>0</v>
      </c>
      <c r="J202" s="627">
        <f t="shared" si="79"/>
        <v>0</v>
      </c>
      <c r="K202" s="627">
        <f t="shared" si="79"/>
        <v>0</v>
      </c>
      <c r="L202" s="627">
        <f t="shared" si="79"/>
        <v>0</v>
      </c>
      <c r="M202" s="627">
        <f t="shared" si="79"/>
        <v>0</v>
      </c>
      <c r="N202" s="627">
        <f t="shared" si="79"/>
        <v>0</v>
      </c>
      <c r="O202" s="627">
        <f t="shared" si="79"/>
        <v>0</v>
      </c>
      <c r="P202" s="627">
        <f t="shared" si="79"/>
        <v>0</v>
      </c>
      <c r="Q202" s="627">
        <f t="shared" si="79"/>
        <v>0</v>
      </c>
      <c r="R202" s="627">
        <f t="shared" si="79"/>
        <v>0</v>
      </c>
      <c r="S202" s="627">
        <f t="shared" si="79"/>
        <v>0</v>
      </c>
      <c r="T202" s="627">
        <f t="shared" si="79"/>
        <v>0</v>
      </c>
      <c r="U202" s="627">
        <f t="shared" si="79"/>
        <v>0</v>
      </c>
      <c r="V202" s="627">
        <f t="shared" si="79"/>
        <v>0</v>
      </c>
      <c r="W202" s="627">
        <f t="shared" si="79"/>
        <v>0</v>
      </c>
      <c r="X202" s="627">
        <f t="shared" si="79"/>
        <v>0</v>
      </c>
      <c r="Y202" s="627">
        <f t="shared" si="79"/>
        <v>0</v>
      </c>
      <c r="Z202" s="627">
        <f t="shared" si="79"/>
        <v>0</v>
      </c>
      <c r="AA202" s="627">
        <f t="shared" si="79"/>
        <v>0</v>
      </c>
      <c r="AB202" s="627">
        <f t="shared" si="79"/>
        <v>0</v>
      </c>
      <c r="AC202" s="627">
        <f t="shared" si="79"/>
        <v>0</v>
      </c>
      <c r="AD202" s="627">
        <f t="shared" si="79"/>
        <v>0</v>
      </c>
      <c r="AE202" s="627">
        <f t="shared" si="79"/>
        <v>0</v>
      </c>
      <c r="AF202" s="627">
        <f t="shared" si="79"/>
        <v>0</v>
      </c>
      <c r="AG202" s="627">
        <f t="shared" si="79"/>
        <v>0</v>
      </c>
    </row>
    <row r="203" spans="1:33" s="4" customFormat="1" ht="15" outlineLevel="1">
      <c r="F203" s="134"/>
      <c r="G203" s="450"/>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row>
    <row r="204" spans="1:33" s="4" customFormat="1" ht="15" outlineLevel="1">
      <c r="B204" s="182" t="s">
        <v>68</v>
      </c>
      <c r="F204" s="143" t="s">
        <v>172</v>
      </c>
      <c r="G204" s="450"/>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row>
    <row r="205" spans="1:33" s="4" customFormat="1" ht="15" outlineLevel="1">
      <c r="F205" s="134" t="s">
        <v>210</v>
      </c>
      <c r="G205" s="450" t="s">
        <v>120</v>
      </c>
      <c r="H205" s="584">
        <f t="shared" ref="H205:H207" si="80">SUMIF($I$9:$AG$9,1,I205:AG205)</f>
        <v>0</v>
      </c>
      <c r="I205" s="485"/>
      <c r="J205" s="485"/>
      <c r="K205" s="485"/>
      <c r="L205" s="485"/>
      <c r="M205" s="485"/>
      <c r="N205" s="485"/>
      <c r="O205" s="485"/>
      <c r="P205" s="485"/>
      <c r="Q205" s="485"/>
      <c r="R205" s="485"/>
      <c r="S205" s="485"/>
      <c r="T205" s="485"/>
      <c r="U205" s="485"/>
      <c r="V205" s="485"/>
      <c r="W205" s="485"/>
      <c r="X205" s="485"/>
      <c r="Y205" s="485"/>
      <c r="Z205" s="485"/>
      <c r="AA205" s="485"/>
      <c r="AB205" s="485"/>
      <c r="AC205" s="485"/>
      <c r="AD205" s="485"/>
      <c r="AE205" s="485"/>
      <c r="AF205" s="485"/>
      <c r="AG205" s="485"/>
    </row>
    <row r="206" spans="1:33" s="4" customFormat="1" ht="15" outlineLevel="1">
      <c r="A206" s="583">
        <f t="shared" ref="A206" si="81">IF(B206="",0,1)</f>
        <v>0</v>
      </c>
      <c r="B206" s="130" t="str">
        <f>IF(-H206&lt;H141,"Input invalid","")</f>
        <v/>
      </c>
      <c r="F206" s="134" t="s">
        <v>178</v>
      </c>
      <c r="G206" s="450" t="s">
        <v>120</v>
      </c>
      <c r="H206" s="584">
        <f t="shared" si="80"/>
        <v>0</v>
      </c>
      <c r="I206" s="485"/>
      <c r="J206" s="485"/>
      <c r="K206" s="485"/>
      <c r="L206" s="485"/>
      <c r="M206" s="485"/>
      <c r="N206" s="485"/>
      <c r="O206" s="485"/>
      <c r="P206" s="485"/>
      <c r="Q206" s="485"/>
      <c r="R206" s="485"/>
      <c r="S206" s="485"/>
      <c r="T206" s="485"/>
      <c r="U206" s="485"/>
      <c r="V206" s="485"/>
      <c r="W206" s="485"/>
      <c r="X206" s="485"/>
      <c r="Y206" s="485"/>
      <c r="Z206" s="485"/>
      <c r="AA206" s="485"/>
      <c r="AB206" s="485"/>
      <c r="AC206" s="485"/>
      <c r="AD206" s="485"/>
      <c r="AE206" s="485"/>
      <c r="AF206" s="485"/>
      <c r="AG206" s="485"/>
    </row>
    <row r="207" spans="1:33" s="4" customFormat="1" ht="15" outlineLevel="1">
      <c r="F207" s="134" t="s">
        <v>114</v>
      </c>
      <c r="G207" s="450" t="s">
        <v>120</v>
      </c>
      <c r="H207" s="584">
        <f t="shared" si="80"/>
        <v>0</v>
      </c>
      <c r="I207" s="556">
        <f t="shared" ref="I207" si="82">IF(I$9=1,SUM(I205:I206),0)</f>
        <v>0</v>
      </c>
      <c r="J207" s="556">
        <f t="shared" ref="J207:AG207" si="83">IF(J$9=1,SUM(J205:J206),0)</f>
        <v>0</v>
      </c>
      <c r="K207" s="556">
        <f t="shared" si="83"/>
        <v>0</v>
      </c>
      <c r="L207" s="556">
        <f t="shared" si="83"/>
        <v>0</v>
      </c>
      <c r="M207" s="556">
        <f t="shared" si="83"/>
        <v>0</v>
      </c>
      <c r="N207" s="556">
        <f t="shared" si="83"/>
        <v>0</v>
      </c>
      <c r="O207" s="556">
        <f t="shared" si="83"/>
        <v>0</v>
      </c>
      <c r="P207" s="556">
        <f t="shared" si="83"/>
        <v>0</v>
      </c>
      <c r="Q207" s="556">
        <f t="shared" si="83"/>
        <v>0</v>
      </c>
      <c r="R207" s="556">
        <f t="shared" si="83"/>
        <v>0</v>
      </c>
      <c r="S207" s="556">
        <f t="shared" si="83"/>
        <v>0</v>
      </c>
      <c r="T207" s="556">
        <f t="shared" si="83"/>
        <v>0</v>
      </c>
      <c r="U207" s="556">
        <f t="shared" si="83"/>
        <v>0</v>
      </c>
      <c r="V207" s="556">
        <f t="shared" si="83"/>
        <v>0</v>
      </c>
      <c r="W207" s="556">
        <f t="shared" si="83"/>
        <v>0</v>
      </c>
      <c r="X207" s="556">
        <f t="shared" si="83"/>
        <v>0</v>
      </c>
      <c r="Y207" s="556">
        <f t="shared" si="83"/>
        <v>0</v>
      </c>
      <c r="Z207" s="556">
        <f t="shared" si="83"/>
        <v>0</v>
      </c>
      <c r="AA207" s="556">
        <f t="shared" si="83"/>
        <v>0</v>
      </c>
      <c r="AB207" s="556">
        <f t="shared" si="83"/>
        <v>0</v>
      </c>
      <c r="AC207" s="556">
        <f t="shared" si="83"/>
        <v>0</v>
      </c>
      <c r="AD207" s="556">
        <f t="shared" si="83"/>
        <v>0</v>
      </c>
      <c r="AE207" s="556">
        <f t="shared" si="83"/>
        <v>0</v>
      </c>
      <c r="AF207" s="556">
        <f t="shared" si="83"/>
        <v>0</v>
      </c>
      <c r="AG207" s="556">
        <f t="shared" si="83"/>
        <v>0</v>
      </c>
    </row>
    <row r="208" spans="1:33" s="4" customFormat="1" ht="15" outlineLevel="1"/>
    <row r="209" spans="1:33" s="4" customFormat="1" ht="15" outlineLevel="1">
      <c r="A209" s="583">
        <f t="shared" ref="A209" si="84">IF(B209="",0,1)</f>
        <v>0</v>
      </c>
      <c r="B209" s="130" t="str">
        <f>_xlfn.IFNA(IF(H209&gt;YEAR($G$4+($H$6*365)),"Debt term longer than PPA",""),"Error")</f>
        <v/>
      </c>
      <c r="F209" s="134" t="s">
        <v>211</v>
      </c>
      <c r="G209" s="450" t="s">
        <v>193</v>
      </c>
      <c r="H209" s="584">
        <f>IF(H141=0,0,INDEX($I$5:$AG$5,MATCH(1,I209:AG209,0)))</f>
        <v>0</v>
      </c>
      <c r="I209" s="114">
        <f>IF(AND(I141=0,H208&lt;0,I207=0),1,0)</f>
        <v>0</v>
      </c>
      <c r="J209" s="114">
        <f t="shared" ref="J209:AG209" si="85">IF(AND(J141=0,I207&lt;0,J207=0),1,0)</f>
        <v>0</v>
      </c>
      <c r="K209" s="114">
        <f t="shared" si="85"/>
        <v>0</v>
      </c>
      <c r="L209" s="114">
        <f t="shared" si="85"/>
        <v>0</v>
      </c>
      <c r="M209" s="114">
        <f t="shared" si="85"/>
        <v>0</v>
      </c>
      <c r="N209" s="114">
        <f t="shared" si="85"/>
        <v>0</v>
      </c>
      <c r="O209" s="114">
        <f t="shared" si="85"/>
        <v>0</v>
      </c>
      <c r="P209" s="114">
        <f t="shared" si="85"/>
        <v>0</v>
      </c>
      <c r="Q209" s="114">
        <f t="shared" si="85"/>
        <v>0</v>
      </c>
      <c r="R209" s="114">
        <f t="shared" si="85"/>
        <v>0</v>
      </c>
      <c r="S209" s="114">
        <f t="shared" si="85"/>
        <v>0</v>
      </c>
      <c r="T209" s="114">
        <f t="shared" si="85"/>
        <v>0</v>
      </c>
      <c r="U209" s="114">
        <f t="shared" si="85"/>
        <v>0</v>
      </c>
      <c r="V209" s="114">
        <f t="shared" si="85"/>
        <v>0</v>
      </c>
      <c r="W209" s="114">
        <f t="shared" si="85"/>
        <v>0</v>
      </c>
      <c r="X209" s="114">
        <f t="shared" si="85"/>
        <v>0</v>
      </c>
      <c r="Y209" s="114">
        <f t="shared" si="85"/>
        <v>0</v>
      </c>
      <c r="Z209" s="114">
        <f t="shared" si="85"/>
        <v>0</v>
      </c>
      <c r="AA209" s="114">
        <f t="shared" si="85"/>
        <v>0</v>
      </c>
      <c r="AB209" s="114">
        <f t="shared" si="85"/>
        <v>0</v>
      </c>
      <c r="AC209" s="114">
        <f t="shared" si="85"/>
        <v>0</v>
      </c>
      <c r="AD209" s="114">
        <f t="shared" si="85"/>
        <v>0</v>
      </c>
      <c r="AE209" s="114">
        <f t="shared" si="85"/>
        <v>0</v>
      </c>
      <c r="AF209" s="114">
        <f t="shared" si="85"/>
        <v>0</v>
      </c>
      <c r="AG209" s="114">
        <f t="shared" si="85"/>
        <v>0</v>
      </c>
    </row>
    <row r="210" spans="1:33" s="4" customFormat="1" ht="15" outlineLevel="1">
      <c r="F210" s="134"/>
      <c r="G210" s="450"/>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row>
    <row r="211" spans="1:33" s="4" customFormat="1" ht="15" outlineLevel="1">
      <c r="F211" s="143" t="s">
        <v>212</v>
      </c>
      <c r="G211" s="450" t="s">
        <v>120</v>
      </c>
      <c r="H211" s="584">
        <f t="shared" ref="H211" si="86">SUMIF($I$9:$AG$9,1,I211:AG211)</f>
        <v>0</v>
      </c>
      <c r="I211" s="627">
        <f>SUM(I202,I207)</f>
        <v>0</v>
      </c>
      <c r="J211" s="627">
        <f t="shared" ref="J211:AG211" si="87">SUM(J202,J207)</f>
        <v>0</v>
      </c>
      <c r="K211" s="627">
        <f t="shared" si="87"/>
        <v>0</v>
      </c>
      <c r="L211" s="627">
        <f t="shared" si="87"/>
        <v>0</v>
      </c>
      <c r="M211" s="627">
        <f t="shared" si="87"/>
        <v>0</v>
      </c>
      <c r="N211" s="627">
        <f t="shared" si="87"/>
        <v>0</v>
      </c>
      <c r="O211" s="627">
        <f t="shared" si="87"/>
        <v>0</v>
      </c>
      <c r="P211" s="627">
        <f t="shared" si="87"/>
        <v>0</v>
      </c>
      <c r="Q211" s="627">
        <f t="shared" si="87"/>
        <v>0</v>
      </c>
      <c r="R211" s="627">
        <f t="shared" si="87"/>
        <v>0</v>
      </c>
      <c r="S211" s="627">
        <f t="shared" si="87"/>
        <v>0</v>
      </c>
      <c r="T211" s="627">
        <f t="shared" si="87"/>
        <v>0</v>
      </c>
      <c r="U211" s="627">
        <f t="shared" si="87"/>
        <v>0</v>
      </c>
      <c r="V211" s="627">
        <f t="shared" si="87"/>
        <v>0</v>
      </c>
      <c r="W211" s="627">
        <f t="shared" si="87"/>
        <v>0</v>
      </c>
      <c r="X211" s="627">
        <f t="shared" si="87"/>
        <v>0</v>
      </c>
      <c r="Y211" s="627">
        <f t="shared" si="87"/>
        <v>0</v>
      </c>
      <c r="Z211" s="627">
        <f t="shared" si="87"/>
        <v>0</v>
      </c>
      <c r="AA211" s="627">
        <f t="shared" si="87"/>
        <v>0</v>
      </c>
      <c r="AB211" s="627">
        <f t="shared" si="87"/>
        <v>0</v>
      </c>
      <c r="AC211" s="627">
        <f t="shared" si="87"/>
        <v>0</v>
      </c>
      <c r="AD211" s="627">
        <f t="shared" si="87"/>
        <v>0</v>
      </c>
      <c r="AE211" s="627">
        <f t="shared" si="87"/>
        <v>0</v>
      </c>
      <c r="AF211" s="627">
        <f t="shared" si="87"/>
        <v>0</v>
      </c>
      <c r="AG211" s="627">
        <f t="shared" si="87"/>
        <v>0</v>
      </c>
    </row>
    <row r="212" spans="1:33" s="4" customFormat="1" ht="15" customHeight="1" outlineLevel="1">
      <c r="B212" s="182" t="s">
        <v>68</v>
      </c>
      <c r="F212" s="143"/>
      <c r="G212" s="450"/>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row>
    <row r="213" spans="1:33" s="4" customFormat="1" ht="15" customHeight="1" outlineLevel="1">
      <c r="F213" s="143" t="s">
        <v>213</v>
      </c>
      <c r="G213" s="450" t="s">
        <v>82</v>
      </c>
      <c r="H213" s="585">
        <f>1-H214</f>
        <v>1</v>
      </c>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row>
    <row r="214" spans="1:33" s="4" customFormat="1" ht="15" customHeight="1" outlineLevel="1">
      <c r="A214" s="583">
        <f t="shared" ref="A214" si="88">IF(B214="",0,1)</f>
        <v>0</v>
      </c>
      <c r="B214" s="130" t="str">
        <f>IF(ISBLANK(H214),F214 &amp; " is blank","")</f>
        <v/>
      </c>
      <c r="F214" s="143" t="s">
        <v>214</v>
      </c>
      <c r="G214" s="450" t="s">
        <v>82</v>
      </c>
      <c r="H214" s="596">
        <v>0</v>
      </c>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row>
    <row r="215" spans="1:33" s="4" customFormat="1" ht="15" customHeight="1" outlineLevel="1">
      <c r="F215" s="134"/>
      <c r="G215" s="450"/>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row>
    <row r="216" spans="1:33" s="4" customFormat="1" ht="15" customHeight="1" outlineLevel="1">
      <c r="F216" s="134" t="s">
        <v>215</v>
      </c>
      <c r="G216" s="450" t="s">
        <v>120</v>
      </c>
      <c r="H216" s="584">
        <f t="shared" ref="H216:H219" si="89">SUMIF($I$9:$AG$9,1,I216:AG216)</f>
        <v>0</v>
      </c>
      <c r="I216" s="113">
        <f t="shared" ref="I216:AG216" si="90">IF(I211&lt;0,-I211,0)</f>
        <v>0</v>
      </c>
      <c r="J216" s="113">
        <f t="shared" si="90"/>
        <v>0</v>
      </c>
      <c r="K216" s="113">
        <f t="shared" si="90"/>
        <v>0</v>
      </c>
      <c r="L216" s="113">
        <f t="shared" si="90"/>
        <v>0</v>
      </c>
      <c r="M216" s="113">
        <f t="shared" si="90"/>
        <v>0</v>
      </c>
      <c r="N216" s="113">
        <f t="shared" si="90"/>
        <v>0</v>
      </c>
      <c r="O216" s="113">
        <f t="shared" si="90"/>
        <v>0</v>
      </c>
      <c r="P216" s="113">
        <f t="shared" si="90"/>
        <v>0</v>
      </c>
      <c r="Q216" s="113">
        <f t="shared" si="90"/>
        <v>0</v>
      </c>
      <c r="R216" s="113">
        <f t="shared" si="90"/>
        <v>0</v>
      </c>
      <c r="S216" s="113">
        <f t="shared" si="90"/>
        <v>0</v>
      </c>
      <c r="T216" s="113">
        <f t="shared" si="90"/>
        <v>0</v>
      </c>
      <c r="U216" s="113">
        <f t="shared" si="90"/>
        <v>0</v>
      </c>
      <c r="V216" s="113">
        <f t="shared" si="90"/>
        <v>0</v>
      </c>
      <c r="W216" s="113">
        <f t="shared" si="90"/>
        <v>0</v>
      </c>
      <c r="X216" s="113">
        <f t="shared" si="90"/>
        <v>0</v>
      </c>
      <c r="Y216" s="113">
        <f t="shared" si="90"/>
        <v>0</v>
      </c>
      <c r="Z216" s="113">
        <f t="shared" si="90"/>
        <v>0</v>
      </c>
      <c r="AA216" s="113">
        <f t="shared" si="90"/>
        <v>0</v>
      </c>
      <c r="AB216" s="113">
        <f t="shared" si="90"/>
        <v>0</v>
      </c>
      <c r="AC216" s="113">
        <f t="shared" si="90"/>
        <v>0</v>
      </c>
      <c r="AD216" s="113">
        <f t="shared" si="90"/>
        <v>0</v>
      </c>
      <c r="AE216" s="113">
        <f t="shared" si="90"/>
        <v>0</v>
      </c>
      <c r="AF216" s="113">
        <f t="shared" si="90"/>
        <v>0</v>
      </c>
      <c r="AG216" s="113">
        <f t="shared" si="90"/>
        <v>0</v>
      </c>
    </row>
    <row r="217" spans="1:33" s="4" customFormat="1" ht="15" customHeight="1" outlineLevel="1">
      <c r="A217" s="583">
        <f t="shared" ref="A217" si="91">IF(B217="",0,1)</f>
        <v>0</v>
      </c>
      <c r="B217" s="130" t="str">
        <f>IF(H217&gt;H211,"Total dividends paid is greater than cashflow available for equity","")</f>
        <v/>
      </c>
      <c r="F217" s="134" t="s">
        <v>216</v>
      </c>
      <c r="G217" s="450" t="s">
        <v>120</v>
      </c>
      <c r="H217" s="584">
        <f t="shared" si="89"/>
        <v>0</v>
      </c>
      <c r="I217" s="485"/>
      <c r="J217" s="485"/>
      <c r="K217" s="485"/>
      <c r="L217" s="485"/>
      <c r="M217" s="485"/>
      <c r="N217" s="485"/>
      <c r="O217" s="485"/>
      <c r="P217" s="485"/>
      <c r="Q217" s="485"/>
      <c r="R217" s="485"/>
      <c r="S217" s="485"/>
      <c r="T217" s="485"/>
      <c r="U217" s="485"/>
      <c r="V217" s="485"/>
      <c r="W217" s="485"/>
      <c r="X217" s="485"/>
      <c r="Y217" s="485"/>
      <c r="Z217" s="485"/>
      <c r="AA217" s="485"/>
      <c r="AB217" s="485"/>
      <c r="AC217" s="485"/>
      <c r="AD217" s="485"/>
      <c r="AE217" s="485"/>
      <c r="AF217" s="485"/>
      <c r="AG217" s="485"/>
    </row>
    <row r="218" spans="1:33" s="4" customFormat="1" ht="15" customHeight="1" outlineLevel="1">
      <c r="F218" s="134" t="s">
        <v>217</v>
      </c>
      <c r="G218" s="450" t="s">
        <v>120</v>
      </c>
      <c r="H218" s="584">
        <f t="shared" si="89"/>
        <v>0</v>
      </c>
      <c r="I218" s="113">
        <f t="shared" ref="I218:AG218" si="92">IF(AND(I$9=1,I211&gt;0),(I217*$H$213),0)</f>
        <v>0</v>
      </c>
      <c r="J218" s="113">
        <f t="shared" si="92"/>
        <v>0</v>
      </c>
      <c r="K218" s="113">
        <f t="shared" si="92"/>
        <v>0</v>
      </c>
      <c r="L218" s="113">
        <f t="shared" si="92"/>
        <v>0</v>
      </c>
      <c r="M218" s="113">
        <f t="shared" si="92"/>
        <v>0</v>
      </c>
      <c r="N218" s="113">
        <f t="shared" si="92"/>
        <v>0</v>
      </c>
      <c r="O218" s="113">
        <f t="shared" si="92"/>
        <v>0</v>
      </c>
      <c r="P218" s="113">
        <f t="shared" si="92"/>
        <v>0</v>
      </c>
      <c r="Q218" s="113">
        <f t="shared" si="92"/>
        <v>0</v>
      </c>
      <c r="R218" s="113">
        <f t="shared" si="92"/>
        <v>0</v>
      </c>
      <c r="S218" s="113">
        <f t="shared" si="92"/>
        <v>0</v>
      </c>
      <c r="T218" s="113">
        <f t="shared" si="92"/>
        <v>0</v>
      </c>
      <c r="U218" s="113">
        <f t="shared" si="92"/>
        <v>0</v>
      </c>
      <c r="V218" s="113">
        <f t="shared" si="92"/>
        <v>0</v>
      </c>
      <c r="W218" s="113">
        <f t="shared" si="92"/>
        <v>0</v>
      </c>
      <c r="X218" s="113">
        <f t="shared" si="92"/>
        <v>0</v>
      </c>
      <c r="Y218" s="113">
        <f t="shared" si="92"/>
        <v>0</v>
      </c>
      <c r="Z218" s="113">
        <f t="shared" si="92"/>
        <v>0</v>
      </c>
      <c r="AA218" s="113">
        <f t="shared" si="92"/>
        <v>0</v>
      </c>
      <c r="AB218" s="113">
        <f t="shared" si="92"/>
        <v>0</v>
      </c>
      <c r="AC218" s="113">
        <f t="shared" si="92"/>
        <v>0</v>
      </c>
      <c r="AD218" s="113">
        <f t="shared" si="92"/>
        <v>0</v>
      </c>
      <c r="AE218" s="113">
        <f t="shared" si="92"/>
        <v>0</v>
      </c>
      <c r="AF218" s="113">
        <f t="shared" si="92"/>
        <v>0</v>
      </c>
      <c r="AG218" s="113">
        <f t="shared" si="92"/>
        <v>0</v>
      </c>
    </row>
    <row r="219" spans="1:33" s="4" customFormat="1" ht="15" customHeight="1" outlineLevel="1">
      <c r="F219" s="134" t="s">
        <v>218</v>
      </c>
      <c r="G219" s="450" t="s">
        <v>120</v>
      </c>
      <c r="H219" s="584">
        <f t="shared" si="89"/>
        <v>0</v>
      </c>
      <c r="I219" s="113">
        <f t="shared" ref="I219:AG219" si="93">IF(AND(I9=1,I211&gt;0),(I217*$H$214),0)</f>
        <v>0</v>
      </c>
      <c r="J219" s="113">
        <f t="shared" si="93"/>
        <v>0</v>
      </c>
      <c r="K219" s="113">
        <f t="shared" si="93"/>
        <v>0</v>
      </c>
      <c r="L219" s="113">
        <f t="shared" si="93"/>
        <v>0</v>
      </c>
      <c r="M219" s="113">
        <f t="shared" si="93"/>
        <v>0</v>
      </c>
      <c r="N219" s="113">
        <f t="shared" si="93"/>
        <v>0</v>
      </c>
      <c r="O219" s="113">
        <f t="shared" si="93"/>
        <v>0</v>
      </c>
      <c r="P219" s="113">
        <f t="shared" si="93"/>
        <v>0</v>
      </c>
      <c r="Q219" s="113">
        <f t="shared" si="93"/>
        <v>0</v>
      </c>
      <c r="R219" s="113">
        <f t="shared" si="93"/>
        <v>0</v>
      </c>
      <c r="S219" s="113">
        <f t="shared" si="93"/>
        <v>0</v>
      </c>
      <c r="T219" s="113">
        <f t="shared" si="93"/>
        <v>0</v>
      </c>
      <c r="U219" s="113">
        <f t="shared" si="93"/>
        <v>0</v>
      </c>
      <c r="V219" s="113">
        <f t="shared" si="93"/>
        <v>0</v>
      </c>
      <c r="W219" s="113">
        <f t="shared" si="93"/>
        <v>0</v>
      </c>
      <c r="X219" s="113">
        <f t="shared" si="93"/>
        <v>0</v>
      </c>
      <c r="Y219" s="113">
        <f t="shared" si="93"/>
        <v>0</v>
      </c>
      <c r="Z219" s="113">
        <f t="shared" si="93"/>
        <v>0</v>
      </c>
      <c r="AA219" s="113">
        <f t="shared" si="93"/>
        <v>0</v>
      </c>
      <c r="AB219" s="113">
        <f t="shared" si="93"/>
        <v>0</v>
      </c>
      <c r="AC219" s="113">
        <f t="shared" si="93"/>
        <v>0</v>
      </c>
      <c r="AD219" s="113">
        <f t="shared" si="93"/>
        <v>0</v>
      </c>
      <c r="AE219" s="113">
        <f t="shared" si="93"/>
        <v>0</v>
      </c>
      <c r="AF219" s="113">
        <f t="shared" si="93"/>
        <v>0</v>
      </c>
      <c r="AG219" s="113">
        <f t="shared" si="93"/>
        <v>0</v>
      </c>
    </row>
    <row r="220" spans="1:33" s="4" customFormat="1" ht="15" customHeight="1" outlineLevel="1">
      <c r="F220" s="134"/>
      <c r="G220" s="450"/>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row>
    <row r="221" spans="1:33" s="4" customFormat="1" ht="15" outlineLevel="1">
      <c r="F221" s="143" t="s">
        <v>219</v>
      </c>
      <c r="G221" s="450" t="s">
        <v>120</v>
      </c>
      <c r="H221" s="584">
        <f t="shared" ref="H221" si="94">SUMIF($I$9:$AG$9,1,I221:AG221)</f>
        <v>0</v>
      </c>
      <c r="I221" s="627">
        <f t="shared" ref="I221:AG221" si="95">IF(I$9=1,SUM(I211,I216,I218,I219),0)</f>
        <v>0</v>
      </c>
      <c r="J221" s="627">
        <f t="shared" si="95"/>
        <v>0</v>
      </c>
      <c r="K221" s="627">
        <f t="shared" si="95"/>
        <v>0</v>
      </c>
      <c r="L221" s="627">
        <f t="shared" si="95"/>
        <v>0</v>
      </c>
      <c r="M221" s="627">
        <f t="shared" si="95"/>
        <v>0</v>
      </c>
      <c r="N221" s="627">
        <f t="shared" si="95"/>
        <v>0</v>
      </c>
      <c r="O221" s="627">
        <f t="shared" si="95"/>
        <v>0</v>
      </c>
      <c r="P221" s="627">
        <f t="shared" si="95"/>
        <v>0</v>
      </c>
      <c r="Q221" s="627">
        <f t="shared" si="95"/>
        <v>0</v>
      </c>
      <c r="R221" s="627">
        <f t="shared" si="95"/>
        <v>0</v>
      </c>
      <c r="S221" s="627">
        <f t="shared" si="95"/>
        <v>0</v>
      </c>
      <c r="T221" s="627">
        <f t="shared" si="95"/>
        <v>0</v>
      </c>
      <c r="U221" s="627">
        <f t="shared" si="95"/>
        <v>0</v>
      </c>
      <c r="V221" s="627">
        <f t="shared" si="95"/>
        <v>0</v>
      </c>
      <c r="W221" s="627">
        <f t="shared" si="95"/>
        <v>0</v>
      </c>
      <c r="X221" s="627">
        <f t="shared" si="95"/>
        <v>0</v>
      </c>
      <c r="Y221" s="627">
        <f t="shared" si="95"/>
        <v>0</v>
      </c>
      <c r="Z221" s="627">
        <f t="shared" si="95"/>
        <v>0</v>
      </c>
      <c r="AA221" s="627">
        <f t="shared" si="95"/>
        <v>0</v>
      </c>
      <c r="AB221" s="627">
        <f t="shared" si="95"/>
        <v>0</v>
      </c>
      <c r="AC221" s="627">
        <f t="shared" si="95"/>
        <v>0</v>
      </c>
      <c r="AD221" s="627">
        <f t="shared" si="95"/>
        <v>0</v>
      </c>
      <c r="AE221" s="627">
        <f t="shared" si="95"/>
        <v>0</v>
      </c>
      <c r="AF221" s="627">
        <f t="shared" si="95"/>
        <v>0</v>
      </c>
      <c r="AG221" s="627">
        <f t="shared" si="95"/>
        <v>0</v>
      </c>
    </row>
    <row r="222" spans="1:33" s="4" customFormat="1" ht="15" outlineLevel="1">
      <c r="F222" s="134"/>
      <c r="G222" s="450"/>
    </row>
    <row r="223" spans="1:33" s="4" customFormat="1" ht="15" outlineLevel="1">
      <c r="F223" s="134" t="s">
        <v>220</v>
      </c>
      <c r="G223" s="450" t="s">
        <v>120</v>
      </c>
      <c r="H223" s="18"/>
      <c r="I223" s="29">
        <f>H224</f>
        <v>0</v>
      </c>
      <c r="J223" s="29">
        <f t="shared" ref="J223:AG223" si="96">I224</f>
        <v>0</v>
      </c>
      <c r="K223" s="29">
        <f t="shared" si="96"/>
        <v>0</v>
      </c>
      <c r="L223" s="29">
        <f t="shared" si="96"/>
        <v>0</v>
      </c>
      <c r="M223" s="29">
        <f t="shared" si="96"/>
        <v>0</v>
      </c>
      <c r="N223" s="29">
        <f t="shared" si="96"/>
        <v>0</v>
      </c>
      <c r="O223" s="29">
        <f t="shared" si="96"/>
        <v>0</v>
      </c>
      <c r="P223" s="29">
        <f t="shared" si="96"/>
        <v>0</v>
      </c>
      <c r="Q223" s="29">
        <f t="shared" si="96"/>
        <v>0</v>
      </c>
      <c r="R223" s="29">
        <f t="shared" si="96"/>
        <v>0</v>
      </c>
      <c r="S223" s="29">
        <f t="shared" si="96"/>
        <v>0</v>
      </c>
      <c r="T223" s="29">
        <f t="shared" si="96"/>
        <v>0</v>
      </c>
      <c r="U223" s="29">
        <f t="shared" si="96"/>
        <v>0</v>
      </c>
      <c r="V223" s="29">
        <f t="shared" si="96"/>
        <v>0</v>
      </c>
      <c r="W223" s="29">
        <f t="shared" si="96"/>
        <v>0</v>
      </c>
      <c r="X223" s="29">
        <f t="shared" si="96"/>
        <v>0</v>
      </c>
      <c r="Y223" s="29">
        <f t="shared" si="96"/>
        <v>0</v>
      </c>
      <c r="Z223" s="29">
        <f t="shared" si="96"/>
        <v>0</v>
      </c>
      <c r="AA223" s="29">
        <f t="shared" si="96"/>
        <v>0</v>
      </c>
      <c r="AB223" s="29">
        <f t="shared" si="96"/>
        <v>0</v>
      </c>
      <c r="AC223" s="29">
        <f t="shared" si="96"/>
        <v>0</v>
      </c>
      <c r="AD223" s="29">
        <f t="shared" si="96"/>
        <v>0</v>
      </c>
      <c r="AE223" s="29">
        <f t="shared" si="96"/>
        <v>0</v>
      </c>
      <c r="AF223" s="29">
        <f t="shared" si="96"/>
        <v>0</v>
      </c>
      <c r="AG223" s="29">
        <f t="shared" si="96"/>
        <v>0</v>
      </c>
    </row>
    <row r="224" spans="1:33" s="4" customFormat="1" ht="15.75" outlineLevel="1" thickBot="1">
      <c r="F224" s="134" t="s">
        <v>221</v>
      </c>
      <c r="G224" s="450" t="s">
        <v>120</v>
      </c>
      <c r="H224" s="20">
        <v>0</v>
      </c>
      <c r="I224" s="587">
        <f>I223+I221</f>
        <v>0</v>
      </c>
      <c r="J224" s="587">
        <f t="shared" ref="J224:AG224" si="97">J223+J221</f>
        <v>0</v>
      </c>
      <c r="K224" s="587">
        <f t="shared" si="97"/>
        <v>0</v>
      </c>
      <c r="L224" s="587">
        <f t="shared" si="97"/>
        <v>0</v>
      </c>
      <c r="M224" s="587">
        <f t="shared" si="97"/>
        <v>0</v>
      </c>
      <c r="N224" s="587">
        <f t="shared" si="97"/>
        <v>0</v>
      </c>
      <c r="O224" s="587">
        <f t="shared" si="97"/>
        <v>0</v>
      </c>
      <c r="P224" s="587">
        <f t="shared" si="97"/>
        <v>0</v>
      </c>
      <c r="Q224" s="587">
        <f t="shared" si="97"/>
        <v>0</v>
      </c>
      <c r="R224" s="587">
        <f t="shared" si="97"/>
        <v>0</v>
      </c>
      <c r="S224" s="587">
        <f t="shared" si="97"/>
        <v>0</v>
      </c>
      <c r="T224" s="587">
        <f t="shared" si="97"/>
        <v>0</v>
      </c>
      <c r="U224" s="587">
        <f t="shared" si="97"/>
        <v>0</v>
      </c>
      <c r="V224" s="587">
        <f t="shared" si="97"/>
        <v>0</v>
      </c>
      <c r="W224" s="587">
        <f t="shared" si="97"/>
        <v>0</v>
      </c>
      <c r="X224" s="587">
        <f t="shared" si="97"/>
        <v>0</v>
      </c>
      <c r="Y224" s="587">
        <f t="shared" si="97"/>
        <v>0</v>
      </c>
      <c r="Z224" s="587">
        <f t="shared" si="97"/>
        <v>0</v>
      </c>
      <c r="AA224" s="587">
        <f t="shared" si="97"/>
        <v>0</v>
      </c>
      <c r="AB224" s="587">
        <f t="shared" si="97"/>
        <v>0</v>
      </c>
      <c r="AC224" s="587">
        <f t="shared" si="97"/>
        <v>0</v>
      </c>
      <c r="AD224" s="587">
        <f t="shared" si="97"/>
        <v>0</v>
      </c>
      <c r="AE224" s="587">
        <f t="shared" si="97"/>
        <v>0</v>
      </c>
      <c r="AF224" s="587">
        <f t="shared" si="97"/>
        <v>0</v>
      </c>
      <c r="AG224" s="587">
        <f t="shared" si="97"/>
        <v>0</v>
      </c>
    </row>
    <row r="225" spans="1:33" s="4" customFormat="1" ht="15.75" outlineLevel="1" thickTop="1">
      <c r="F225" s="134" t="s">
        <v>222</v>
      </c>
      <c r="G225" s="450" t="s">
        <v>223</v>
      </c>
      <c r="H225" s="588">
        <f t="shared" ref="H225" si="98">SUMIF($I$9:$AG$9,1,I225:AG225)</f>
        <v>0</v>
      </c>
      <c r="I225" s="131">
        <f>IF(I224&lt;0,1,0)</f>
        <v>0</v>
      </c>
      <c r="J225" s="131">
        <f t="shared" ref="J225:AG225" si="99">IF(J224&lt;0,1,0)</f>
        <v>0</v>
      </c>
      <c r="K225" s="131">
        <f t="shared" si="99"/>
        <v>0</v>
      </c>
      <c r="L225" s="131">
        <f t="shared" si="99"/>
        <v>0</v>
      </c>
      <c r="M225" s="131">
        <f t="shared" si="99"/>
        <v>0</v>
      </c>
      <c r="N225" s="131">
        <f t="shared" si="99"/>
        <v>0</v>
      </c>
      <c r="O225" s="131">
        <f t="shared" si="99"/>
        <v>0</v>
      </c>
      <c r="P225" s="131">
        <f t="shared" si="99"/>
        <v>0</v>
      </c>
      <c r="Q225" s="131">
        <f t="shared" si="99"/>
        <v>0</v>
      </c>
      <c r="R225" s="131">
        <f t="shared" si="99"/>
        <v>0</v>
      </c>
      <c r="S225" s="131">
        <f t="shared" si="99"/>
        <v>0</v>
      </c>
      <c r="T225" s="131">
        <f t="shared" si="99"/>
        <v>0</v>
      </c>
      <c r="U225" s="131">
        <f t="shared" si="99"/>
        <v>0</v>
      </c>
      <c r="V225" s="131">
        <f t="shared" si="99"/>
        <v>0</v>
      </c>
      <c r="W225" s="131">
        <f t="shared" si="99"/>
        <v>0</v>
      </c>
      <c r="X225" s="131">
        <f t="shared" si="99"/>
        <v>0</v>
      </c>
      <c r="Y225" s="131">
        <f t="shared" si="99"/>
        <v>0</v>
      </c>
      <c r="Z225" s="131">
        <f t="shared" si="99"/>
        <v>0</v>
      </c>
      <c r="AA225" s="131">
        <f t="shared" si="99"/>
        <v>0</v>
      </c>
      <c r="AB225" s="131">
        <f t="shared" si="99"/>
        <v>0</v>
      </c>
      <c r="AC225" s="131">
        <f t="shared" si="99"/>
        <v>0</v>
      </c>
      <c r="AD225" s="131">
        <f t="shared" si="99"/>
        <v>0</v>
      </c>
      <c r="AE225" s="131">
        <f t="shared" si="99"/>
        <v>0</v>
      </c>
      <c r="AF225" s="131">
        <f t="shared" si="99"/>
        <v>0</v>
      </c>
      <c r="AG225" s="131">
        <f t="shared" si="99"/>
        <v>0</v>
      </c>
    </row>
    <row r="226" spans="1:33" s="4" customFormat="1" ht="15" outlineLevel="1">
      <c r="F226" s="134"/>
      <c r="G226" s="453"/>
    </row>
    <row r="227" spans="1:33" s="4" customFormat="1" ht="15" outlineLevel="1">
      <c r="E227" s="1" t="s">
        <v>224</v>
      </c>
      <c r="F227" s="134"/>
      <c r="G227" s="450"/>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row>
    <row r="228" spans="1:33" s="4" customFormat="1" ht="15" outlineLevel="1">
      <c r="F228" s="141" t="s">
        <v>225</v>
      </c>
      <c r="G228" s="450" t="s">
        <v>226</v>
      </c>
      <c r="H228" s="3"/>
      <c r="I228" s="132">
        <f t="shared" ref="I228:AG228" si="100">IFERROR(-I166/I173,0)</f>
        <v>0</v>
      </c>
      <c r="J228" s="132">
        <f t="shared" si="100"/>
        <v>0</v>
      </c>
      <c r="K228" s="132">
        <f t="shared" si="100"/>
        <v>0</v>
      </c>
      <c r="L228" s="132">
        <f t="shared" si="100"/>
        <v>0</v>
      </c>
      <c r="M228" s="132">
        <f t="shared" si="100"/>
        <v>0</v>
      </c>
      <c r="N228" s="132">
        <f t="shared" si="100"/>
        <v>0</v>
      </c>
      <c r="O228" s="132">
        <f t="shared" si="100"/>
        <v>0</v>
      </c>
      <c r="P228" s="132">
        <f t="shared" si="100"/>
        <v>0</v>
      </c>
      <c r="Q228" s="132">
        <f t="shared" si="100"/>
        <v>0</v>
      </c>
      <c r="R228" s="132">
        <f t="shared" si="100"/>
        <v>0</v>
      </c>
      <c r="S228" s="132">
        <f t="shared" si="100"/>
        <v>0</v>
      </c>
      <c r="T228" s="132">
        <f t="shared" si="100"/>
        <v>0</v>
      </c>
      <c r="U228" s="132">
        <f t="shared" si="100"/>
        <v>0</v>
      </c>
      <c r="V228" s="132">
        <f t="shared" si="100"/>
        <v>0</v>
      </c>
      <c r="W228" s="132">
        <f t="shared" si="100"/>
        <v>0</v>
      </c>
      <c r="X228" s="132">
        <f t="shared" si="100"/>
        <v>0</v>
      </c>
      <c r="Y228" s="132">
        <f t="shared" si="100"/>
        <v>0</v>
      </c>
      <c r="Z228" s="132">
        <f t="shared" si="100"/>
        <v>0</v>
      </c>
      <c r="AA228" s="132">
        <f t="shared" si="100"/>
        <v>0</v>
      </c>
      <c r="AB228" s="132">
        <f t="shared" si="100"/>
        <v>0</v>
      </c>
      <c r="AC228" s="132">
        <f t="shared" si="100"/>
        <v>0</v>
      </c>
      <c r="AD228" s="132">
        <f t="shared" si="100"/>
        <v>0</v>
      </c>
      <c r="AE228" s="132">
        <f t="shared" si="100"/>
        <v>0</v>
      </c>
      <c r="AF228" s="132">
        <f t="shared" si="100"/>
        <v>0</v>
      </c>
      <c r="AG228" s="132">
        <f t="shared" si="100"/>
        <v>0</v>
      </c>
    </row>
    <row r="229" spans="1:33" s="4" customFormat="1" ht="15" outlineLevel="1">
      <c r="F229" s="141" t="s">
        <v>227</v>
      </c>
      <c r="G229" s="450" t="s">
        <v>226</v>
      </c>
      <c r="H229" s="3"/>
      <c r="I229" s="489"/>
      <c r="J229" s="489"/>
      <c r="K229" s="489"/>
      <c r="L229" s="489"/>
      <c r="M229" s="489"/>
      <c r="N229" s="489"/>
      <c r="O229" s="489"/>
      <c r="P229" s="489"/>
      <c r="Q229" s="489"/>
      <c r="R229" s="489"/>
      <c r="S229" s="489"/>
      <c r="T229" s="489"/>
      <c r="U229" s="489"/>
      <c r="V229" s="489"/>
      <c r="W229" s="489"/>
      <c r="X229" s="489"/>
      <c r="Y229" s="489"/>
      <c r="Z229" s="489"/>
      <c r="AA229" s="489"/>
      <c r="AB229" s="489"/>
      <c r="AC229" s="489"/>
      <c r="AD229" s="489"/>
      <c r="AE229" s="489"/>
      <c r="AF229" s="489"/>
      <c r="AG229" s="489"/>
    </row>
    <row r="230" spans="1:33" s="4" customFormat="1" ht="15" outlineLevel="1">
      <c r="E230" s="3"/>
      <c r="F230" s="134" t="s">
        <v>228</v>
      </c>
      <c r="G230" s="450" t="s">
        <v>226</v>
      </c>
      <c r="H230" s="3"/>
      <c r="I230" s="489"/>
      <c r="J230" s="489"/>
      <c r="K230" s="489"/>
      <c r="L230" s="489"/>
      <c r="M230" s="489"/>
      <c r="N230" s="489"/>
      <c r="O230" s="489"/>
      <c r="P230" s="489"/>
      <c r="Q230" s="489"/>
      <c r="R230" s="489"/>
      <c r="S230" s="489"/>
      <c r="T230" s="489"/>
      <c r="U230" s="489"/>
      <c r="V230" s="489"/>
      <c r="W230" s="489"/>
      <c r="X230" s="489"/>
      <c r="Y230" s="489"/>
      <c r="Z230" s="489"/>
      <c r="AA230" s="489"/>
      <c r="AB230" s="489"/>
      <c r="AC230" s="489"/>
      <c r="AD230" s="489"/>
      <c r="AE230" s="489"/>
      <c r="AF230" s="489"/>
      <c r="AG230" s="489"/>
    </row>
    <row r="231" spans="1:33" s="4" customFormat="1" ht="15" outlineLevel="1">
      <c r="E231" s="3"/>
      <c r="F231" s="134" t="s">
        <v>229</v>
      </c>
      <c r="G231" s="450" t="s">
        <v>230</v>
      </c>
      <c r="H231" s="588">
        <f t="shared" ref="H231" si="101">SUMIF($I$9:$AG$9,1,I231:AG231)</f>
        <v>0</v>
      </c>
      <c r="I231" s="131">
        <f>IF(AND(I228&lt;MIN(I229:I230),I228&gt;0),1,0)</f>
        <v>0</v>
      </c>
      <c r="J231" s="131">
        <f t="shared" ref="J231:AG231" si="102">IF(AND(J228&lt;MIN(J229:J230),J228&gt;0),1,0)</f>
        <v>0</v>
      </c>
      <c r="K231" s="131">
        <f t="shared" si="102"/>
        <v>0</v>
      </c>
      <c r="L231" s="131">
        <f t="shared" si="102"/>
        <v>0</v>
      </c>
      <c r="M231" s="131">
        <f t="shared" si="102"/>
        <v>0</v>
      </c>
      <c r="N231" s="131">
        <f t="shared" si="102"/>
        <v>0</v>
      </c>
      <c r="O231" s="131">
        <f t="shared" si="102"/>
        <v>0</v>
      </c>
      <c r="P231" s="131">
        <f t="shared" si="102"/>
        <v>0</v>
      </c>
      <c r="Q231" s="131">
        <f t="shared" si="102"/>
        <v>0</v>
      </c>
      <c r="R231" s="131">
        <f t="shared" si="102"/>
        <v>0</v>
      </c>
      <c r="S231" s="131">
        <f t="shared" si="102"/>
        <v>0</v>
      </c>
      <c r="T231" s="131">
        <f t="shared" si="102"/>
        <v>0</v>
      </c>
      <c r="U231" s="131">
        <f t="shared" si="102"/>
        <v>0</v>
      </c>
      <c r="V231" s="131">
        <f t="shared" si="102"/>
        <v>0</v>
      </c>
      <c r="W231" s="131">
        <f t="shared" si="102"/>
        <v>0</v>
      </c>
      <c r="X231" s="131">
        <f t="shared" si="102"/>
        <v>0</v>
      </c>
      <c r="Y231" s="131">
        <f t="shared" si="102"/>
        <v>0</v>
      </c>
      <c r="Z231" s="131">
        <f t="shared" si="102"/>
        <v>0</v>
      </c>
      <c r="AA231" s="131">
        <f t="shared" si="102"/>
        <v>0</v>
      </c>
      <c r="AB231" s="131">
        <f t="shared" si="102"/>
        <v>0</v>
      </c>
      <c r="AC231" s="131">
        <f t="shared" si="102"/>
        <v>0</v>
      </c>
      <c r="AD231" s="131">
        <f t="shared" si="102"/>
        <v>0</v>
      </c>
      <c r="AE231" s="131">
        <f t="shared" si="102"/>
        <v>0</v>
      </c>
      <c r="AF231" s="131">
        <f t="shared" si="102"/>
        <v>0</v>
      </c>
      <c r="AG231" s="131">
        <f t="shared" si="102"/>
        <v>0</v>
      </c>
    </row>
    <row r="232" spans="1:33" s="4" customFormat="1" ht="15">
      <c r="F232" s="134"/>
      <c r="G232" s="453"/>
    </row>
    <row r="233" spans="1:33" s="4" customFormat="1" ht="15">
      <c r="A233" s="165" t="s">
        <v>231</v>
      </c>
      <c r="B233" s="165"/>
      <c r="C233" s="165"/>
      <c r="D233" s="165"/>
      <c r="E233" s="165"/>
      <c r="F233" s="168"/>
      <c r="G233" s="457"/>
      <c r="H233" s="165"/>
      <c r="I233" s="168">
        <f t="shared" ref="I233:AG233" si="103">I77</f>
        <v>2026</v>
      </c>
      <c r="J233" s="168">
        <f t="shared" si="103"/>
        <v>2027</v>
      </c>
      <c r="K233" s="168">
        <f t="shared" si="103"/>
        <v>2028</v>
      </c>
      <c r="L233" s="168">
        <f t="shared" si="103"/>
        <v>2029</v>
      </c>
      <c r="M233" s="168">
        <f t="shared" si="103"/>
        <v>2030</v>
      </c>
      <c r="N233" s="168">
        <f t="shared" si="103"/>
        <v>2031</v>
      </c>
      <c r="O233" s="168">
        <f t="shared" si="103"/>
        <v>2032</v>
      </c>
      <c r="P233" s="168">
        <f t="shared" si="103"/>
        <v>2033</v>
      </c>
      <c r="Q233" s="168">
        <f t="shared" si="103"/>
        <v>2034</v>
      </c>
      <c r="R233" s="168">
        <f t="shared" si="103"/>
        <v>2035</v>
      </c>
      <c r="S233" s="168">
        <f t="shared" si="103"/>
        <v>2036</v>
      </c>
      <c r="T233" s="168">
        <f t="shared" si="103"/>
        <v>2037</v>
      </c>
      <c r="U233" s="168">
        <f t="shared" si="103"/>
        <v>2038</v>
      </c>
      <c r="V233" s="168">
        <f t="shared" si="103"/>
        <v>2039</v>
      </c>
      <c r="W233" s="168">
        <f t="shared" si="103"/>
        <v>2040</v>
      </c>
      <c r="X233" s="168">
        <f t="shared" si="103"/>
        <v>2041</v>
      </c>
      <c r="Y233" s="168">
        <f t="shared" si="103"/>
        <v>2042</v>
      </c>
      <c r="Z233" s="168">
        <f t="shared" si="103"/>
        <v>2043</v>
      </c>
      <c r="AA233" s="168">
        <f t="shared" si="103"/>
        <v>2044</v>
      </c>
      <c r="AB233" s="168">
        <f t="shared" si="103"/>
        <v>2045</v>
      </c>
      <c r="AC233" s="168">
        <f t="shared" si="103"/>
        <v>2046</v>
      </c>
      <c r="AD233" s="168">
        <f t="shared" si="103"/>
        <v>2047</v>
      </c>
      <c r="AE233" s="168">
        <f t="shared" si="103"/>
        <v>2048</v>
      </c>
      <c r="AF233" s="168">
        <f t="shared" si="103"/>
        <v>2049</v>
      </c>
      <c r="AG233" s="168">
        <f t="shared" si="103"/>
        <v>2050</v>
      </c>
    </row>
    <row r="234" spans="1:33" s="4" customFormat="1" ht="15" outlineLevel="1">
      <c r="E234" s="125"/>
      <c r="F234" s="144"/>
      <c r="G234" s="453"/>
    </row>
    <row r="235" spans="1:33" s="4" customFormat="1" ht="15" outlineLevel="1">
      <c r="E235" s="1" t="s">
        <v>232</v>
      </c>
      <c r="F235" s="134"/>
      <c r="G235" s="450"/>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row>
    <row r="236" spans="1:33" s="4" customFormat="1" ht="15" outlineLevel="1">
      <c r="F236" s="141" t="s">
        <v>233</v>
      </c>
      <c r="G236" s="450" t="s">
        <v>120</v>
      </c>
      <c r="H236" s="584">
        <f t="shared" ref="H236:H238" si="104">SUMIF($I$9:$AG$9,1,I236:AG236)</f>
        <v>0</v>
      </c>
      <c r="I236" s="27">
        <f t="shared" ref="I236:AG236" si="105">-SUM(I169:I170)</f>
        <v>0</v>
      </c>
      <c r="J236" s="27">
        <f t="shared" si="105"/>
        <v>0</v>
      </c>
      <c r="K236" s="27">
        <f t="shared" si="105"/>
        <v>0</v>
      </c>
      <c r="L236" s="27">
        <f t="shared" si="105"/>
        <v>0</v>
      </c>
      <c r="M236" s="27">
        <f t="shared" si="105"/>
        <v>0</v>
      </c>
      <c r="N236" s="27">
        <f t="shared" si="105"/>
        <v>0</v>
      </c>
      <c r="O236" s="27">
        <f t="shared" si="105"/>
        <v>0</v>
      </c>
      <c r="P236" s="27">
        <f t="shared" si="105"/>
        <v>0</v>
      </c>
      <c r="Q236" s="27">
        <f t="shared" si="105"/>
        <v>0</v>
      </c>
      <c r="R236" s="27">
        <f t="shared" si="105"/>
        <v>0</v>
      </c>
      <c r="S236" s="27">
        <f t="shared" si="105"/>
        <v>0</v>
      </c>
      <c r="T236" s="27">
        <f t="shared" si="105"/>
        <v>0</v>
      </c>
      <c r="U236" s="27">
        <f t="shared" si="105"/>
        <v>0</v>
      </c>
      <c r="V236" s="27">
        <f t="shared" si="105"/>
        <v>0</v>
      </c>
      <c r="W236" s="27">
        <f t="shared" si="105"/>
        <v>0</v>
      </c>
      <c r="X236" s="27">
        <f t="shared" si="105"/>
        <v>0</v>
      </c>
      <c r="Y236" s="27">
        <f t="shared" si="105"/>
        <v>0</v>
      </c>
      <c r="Z236" s="27">
        <f t="shared" si="105"/>
        <v>0</v>
      </c>
      <c r="AA236" s="27">
        <f t="shared" si="105"/>
        <v>0</v>
      </c>
      <c r="AB236" s="27">
        <f t="shared" si="105"/>
        <v>0</v>
      </c>
      <c r="AC236" s="27">
        <f t="shared" si="105"/>
        <v>0</v>
      </c>
      <c r="AD236" s="27">
        <f t="shared" si="105"/>
        <v>0</v>
      </c>
      <c r="AE236" s="27">
        <f t="shared" si="105"/>
        <v>0</v>
      </c>
      <c r="AF236" s="27">
        <f t="shared" si="105"/>
        <v>0</v>
      </c>
      <c r="AG236" s="27">
        <f t="shared" si="105"/>
        <v>0</v>
      </c>
    </row>
    <row r="237" spans="1:33" s="4" customFormat="1" ht="15" outlineLevel="1">
      <c r="F237" s="141" t="s">
        <v>234</v>
      </c>
      <c r="G237" s="450" t="s">
        <v>120</v>
      </c>
      <c r="H237" s="584">
        <f t="shared" si="104"/>
        <v>0</v>
      </c>
      <c r="I237" s="27">
        <f t="shared" ref="I237:AG237" si="106">-SUM(I171:I172)</f>
        <v>0</v>
      </c>
      <c r="J237" s="27">
        <f t="shared" si="106"/>
        <v>0</v>
      </c>
      <c r="K237" s="27">
        <f t="shared" si="106"/>
        <v>0</v>
      </c>
      <c r="L237" s="27">
        <f t="shared" si="106"/>
        <v>0</v>
      </c>
      <c r="M237" s="27">
        <f t="shared" si="106"/>
        <v>0</v>
      </c>
      <c r="N237" s="27">
        <f t="shared" si="106"/>
        <v>0</v>
      </c>
      <c r="O237" s="27">
        <f t="shared" si="106"/>
        <v>0</v>
      </c>
      <c r="P237" s="27">
        <f t="shared" si="106"/>
        <v>0</v>
      </c>
      <c r="Q237" s="27">
        <f t="shared" si="106"/>
        <v>0</v>
      </c>
      <c r="R237" s="27">
        <f t="shared" si="106"/>
        <v>0</v>
      </c>
      <c r="S237" s="27">
        <f t="shared" si="106"/>
        <v>0</v>
      </c>
      <c r="T237" s="27">
        <f t="shared" si="106"/>
        <v>0</v>
      </c>
      <c r="U237" s="27">
        <f t="shared" si="106"/>
        <v>0</v>
      </c>
      <c r="V237" s="27">
        <f t="shared" si="106"/>
        <v>0</v>
      </c>
      <c r="W237" s="27">
        <f t="shared" si="106"/>
        <v>0</v>
      </c>
      <c r="X237" s="27">
        <f t="shared" si="106"/>
        <v>0</v>
      </c>
      <c r="Y237" s="27">
        <f t="shared" si="106"/>
        <v>0</v>
      </c>
      <c r="Z237" s="27">
        <f t="shared" si="106"/>
        <v>0</v>
      </c>
      <c r="AA237" s="27">
        <f t="shared" si="106"/>
        <v>0</v>
      </c>
      <c r="AB237" s="27">
        <f t="shared" si="106"/>
        <v>0</v>
      </c>
      <c r="AC237" s="27">
        <f t="shared" si="106"/>
        <v>0</v>
      </c>
      <c r="AD237" s="27">
        <f t="shared" si="106"/>
        <v>0</v>
      </c>
      <c r="AE237" s="27">
        <f t="shared" si="106"/>
        <v>0</v>
      </c>
      <c r="AF237" s="27">
        <f t="shared" si="106"/>
        <v>0</v>
      </c>
      <c r="AG237" s="27">
        <f t="shared" si="106"/>
        <v>0</v>
      </c>
    </row>
    <row r="238" spans="1:33" s="4" customFormat="1" ht="15" outlineLevel="1">
      <c r="E238" s="3"/>
      <c r="F238" s="134" t="s">
        <v>235</v>
      </c>
      <c r="G238" s="450" t="s">
        <v>120</v>
      </c>
      <c r="H238" s="584">
        <f t="shared" si="104"/>
        <v>0</v>
      </c>
      <c r="I238" s="27">
        <f>SUM(I236:I237)</f>
        <v>0</v>
      </c>
      <c r="J238" s="27">
        <f t="shared" ref="J238:AG238" si="107">SUM(J236:J237)</f>
        <v>0</v>
      </c>
      <c r="K238" s="27">
        <f t="shared" si="107"/>
        <v>0</v>
      </c>
      <c r="L238" s="27">
        <f t="shared" si="107"/>
        <v>0</v>
      </c>
      <c r="M238" s="27">
        <f t="shared" si="107"/>
        <v>0</v>
      </c>
      <c r="N238" s="27">
        <f t="shared" si="107"/>
        <v>0</v>
      </c>
      <c r="O238" s="27">
        <f t="shared" si="107"/>
        <v>0</v>
      </c>
      <c r="P238" s="27">
        <f t="shared" si="107"/>
        <v>0</v>
      </c>
      <c r="Q238" s="27">
        <f t="shared" si="107"/>
        <v>0</v>
      </c>
      <c r="R238" s="27">
        <f t="shared" si="107"/>
        <v>0</v>
      </c>
      <c r="S238" s="27">
        <f t="shared" si="107"/>
        <v>0</v>
      </c>
      <c r="T238" s="27">
        <f t="shared" si="107"/>
        <v>0</v>
      </c>
      <c r="U238" s="27">
        <f t="shared" si="107"/>
        <v>0</v>
      </c>
      <c r="V238" s="27">
        <f t="shared" si="107"/>
        <v>0</v>
      </c>
      <c r="W238" s="27">
        <f t="shared" si="107"/>
        <v>0</v>
      </c>
      <c r="X238" s="27">
        <f t="shared" si="107"/>
        <v>0</v>
      </c>
      <c r="Y238" s="27">
        <f t="shared" si="107"/>
        <v>0</v>
      </c>
      <c r="Z238" s="27">
        <f t="shared" si="107"/>
        <v>0</v>
      </c>
      <c r="AA238" s="27">
        <f t="shared" si="107"/>
        <v>0</v>
      </c>
      <c r="AB238" s="27">
        <f t="shared" si="107"/>
        <v>0</v>
      </c>
      <c r="AC238" s="27">
        <f t="shared" si="107"/>
        <v>0</v>
      </c>
      <c r="AD238" s="27">
        <f t="shared" si="107"/>
        <v>0</v>
      </c>
      <c r="AE238" s="27">
        <f t="shared" si="107"/>
        <v>0</v>
      </c>
      <c r="AF238" s="27">
        <f t="shared" si="107"/>
        <v>0</v>
      </c>
      <c r="AG238" s="27">
        <f t="shared" si="107"/>
        <v>0</v>
      </c>
    </row>
    <row r="239" spans="1:33" s="4" customFormat="1" ht="15" outlineLevel="1"/>
    <row r="240" spans="1:33" s="4" customFormat="1" ht="15" outlineLevel="1">
      <c r="E240" s="1" t="s">
        <v>236</v>
      </c>
      <c r="F240" s="134"/>
      <c r="G240" s="450"/>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row>
    <row r="241" spans="1:33" s="4" customFormat="1" ht="15" outlineLevel="1">
      <c r="F241" s="134" t="s">
        <v>237</v>
      </c>
      <c r="G241" s="450" t="s">
        <v>82</v>
      </c>
      <c r="H241" s="589">
        <f>SUM(I241:AG241)</f>
        <v>0</v>
      </c>
      <c r="I241" s="30">
        <f>IFERROR(I237/SUM($I$138:$AG$139),0)</f>
        <v>0</v>
      </c>
      <c r="J241" s="30">
        <f t="shared" ref="J241:AG241" si="108">IFERROR(J237/SUM($I$138:$AG$139),0)</f>
        <v>0</v>
      </c>
      <c r="K241" s="30">
        <f t="shared" si="108"/>
        <v>0</v>
      </c>
      <c r="L241" s="30">
        <f t="shared" si="108"/>
        <v>0</v>
      </c>
      <c r="M241" s="30">
        <f t="shared" si="108"/>
        <v>0</v>
      </c>
      <c r="N241" s="30">
        <f t="shared" si="108"/>
        <v>0</v>
      </c>
      <c r="O241" s="30">
        <f t="shared" si="108"/>
        <v>0</v>
      </c>
      <c r="P241" s="30">
        <f t="shared" si="108"/>
        <v>0</v>
      </c>
      <c r="Q241" s="30">
        <f t="shared" si="108"/>
        <v>0</v>
      </c>
      <c r="R241" s="30">
        <f t="shared" si="108"/>
        <v>0</v>
      </c>
      <c r="S241" s="30">
        <f t="shared" si="108"/>
        <v>0</v>
      </c>
      <c r="T241" s="30">
        <f t="shared" si="108"/>
        <v>0</v>
      </c>
      <c r="U241" s="30">
        <f t="shared" si="108"/>
        <v>0</v>
      </c>
      <c r="V241" s="30">
        <f t="shared" si="108"/>
        <v>0</v>
      </c>
      <c r="W241" s="30">
        <f t="shared" si="108"/>
        <v>0</v>
      </c>
      <c r="X241" s="30">
        <f t="shared" si="108"/>
        <v>0</v>
      </c>
      <c r="Y241" s="30">
        <f t="shared" si="108"/>
        <v>0</v>
      </c>
      <c r="Z241" s="30">
        <f t="shared" si="108"/>
        <v>0</v>
      </c>
      <c r="AA241" s="30">
        <f t="shared" si="108"/>
        <v>0</v>
      </c>
      <c r="AB241" s="30">
        <f t="shared" si="108"/>
        <v>0</v>
      </c>
      <c r="AC241" s="30">
        <f t="shared" si="108"/>
        <v>0</v>
      </c>
      <c r="AD241" s="30">
        <f t="shared" si="108"/>
        <v>0</v>
      </c>
      <c r="AE241" s="30">
        <f t="shared" si="108"/>
        <v>0</v>
      </c>
      <c r="AF241" s="30">
        <f t="shared" si="108"/>
        <v>0</v>
      </c>
      <c r="AG241" s="30">
        <f t="shared" si="108"/>
        <v>0</v>
      </c>
    </row>
    <row r="242" spans="1:33" s="4" customFormat="1" ht="15" outlineLevel="1">
      <c r="E242" s="3"/>
      <c r="F242" s="134"/>
      <c r="G242" s="450"/>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row>
    <row r="243" spans="1:33" s="4" customFormat="1" ht="15" outlineLevel="1">
      <c r="B243" s="182" t="s">
        <v>68</v>
      </c>
      <c r="E243" s="6" t="s">
        <v>238</v>
      </c>
      <c r="F243" s="134"/>
      <c r="G243" s="450"/>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row>
    <row r="244" spans="1:33" s="4" customFormat="1" ht="15" outlineLevel="1">
      <c r="E244" s="3"/>
      <c r="F244" s="134" t="s">
        <v>239</v>
      </c>
      <c r="G244" s="450" t="s">
        <v>120</v>
      </c>
      <c r="H244" s="3"/>
      <c r="I244" s="27">
        <f t="shared" ref="I244:AG244" si="109">I138+I139+H244-I237</f>
        <v>0</v>
      </c>
      <c r="J244" s="27">
        <f t="shared" si="109"/>
        <v>0</v>
      </c>
      <c r="K244" s="27">
        <f t="shared" si="109"/>
        <v>0</v>
      </c>
      <c r="L244" s="27">
        <f t="shared" si="109"/>
        <v>0</v>
      </c>
      <c r="M244" s="27">
        <f t="shared" si="109"/>
        <v>0</v>
      </c>
      <c r="N244" s="27">
        <f t="shared" si="109"/>
        <v>0</v>
      </c>
      <c r="O244" s="27">
        <f t="shared" si="109"/>
        <v>0</v>
      </c>
      <c r="P244" s="27">
        <f t="shared" si="109"/>
        <v>0</v>
      </c>
      <c r="Q244" s="27">
        <f t="shared" si="109"/>
        <v>0</v>
      </c>
      <c r="R244" s="27">
        <f t="shared" si="109"/>
        <v>0</v>
      </c>
      <c r="S244" s="27">
        <f t="shared" si="109"/>
        <v>0</v>
      </c>
      <c r="T244" s="27">
        <f t="shared" si="109"/>
        <v>0</v>
      </c>
      <c r="U244" s="27">
        <f t="shared" si="109"/>
        <v>0</v>
      </c>
      <c r="V244" s="27">
        <f t="shared" si="109"/>
        <v>0</v>
      </c>
      <c r="W244" s="27">
        <f t="shared" si="109"/>
        <v>0</v>
      </c>
      <c r="X244" s="27">
        <f t="shared" si="109"/>
        <v>0</v>
      </c>
      <c r="Y244" s="27">
        <f t="shared" si="109"/>
        <v>0</v>
      </c>
      <c r="Z244" s="27">
        <f t="shared" si="109"/>
        <v>0</v>
      </c>
      <c r="AA244" s="27">
        <f t="shared" si="109"/>
        <v>0</v>
      </c>
      <c r="AB244" s="27">
        <f t="shared" si="109"/>
        <v>0</v>
      </c>
      <c r="AC244" s="27">
        <f t="shared" si="109"/>
        <v>0</v>
      </c>
      <c r="AD244" s="27">
        <f t="shared" si="109"/>
        <v>0</v>
      </c>
      <c r="AE244" s="27">
        <f t="shared" si="109"/>
        <v>0</v>
      </c>
      <c r="AF244" s="27">
        <f t="shared" si="109"/>
        <v>0</v>
      </c>
      <c r="AG244" s="27">
        <f t="shared" si="109"/>
        <v>0</v>
      </c>
    </row>
    <row r="245" spans="1:33" s="4" customFormat="1" ht="15" outlineLevel="1">
      <c r="A245" s="583">
        <f t="shared" ref="A245" si="110">IF(B245="",0,1)</f>
        <v>0</v>
      </c>
      <c r="B245" s="130" t="str">
        <f>IF(SUM(I245:AG245)=0,"Please input the Debt Breakage Fee","")</f>
        <v/>
      </c>
      <c r="E245" s="3"/>
      <c r="F245" s="134" t="s">
        <v>240</v>
      </c>
      <c r="G245" s="450" t="s">
        <v>241</v>
      </c>
      <c r="H245" s="3"/>
      <c r="I245" s="485">
        <v>0.01</v>
      </c>
      <c r="J245" s="490">
        <v>0.01</v>
      </c>
      <c r="K245" s="490">
        <v>0.01</v>
      </c>
      <c r="L245" s="490">
        <v>0.01</v>
      </c>
      <c r="M245" s="490">
        <v>0.01</v>
      </c>
      <c r="N245" s="490">
        <v>0.01</v>
      </c>
      <c r="O245" s="490">
        <v>0.01</v>
      </c>
      <c r="P245" s="490">
        <v>0.01</v>
      </c>
      <c r="Q245" s="490">
        <v>0.01</v>
      </c>
      <c r="R245" s="490">
        <v>0.01</v>
      </c>
      <c r="S245" s="490">
        <v>0.01</v>
      </c>
      <c r="T245" s="490">
        <v>0.01</v>
      </c>
      <c r="U245" s="490">
        <v>0.01</v>
      </c>
      <c r="V245" s="490">
        <v>0.01</v>
      </c>
      <c r="W245" s="490">
        <v>0.01</v>
      </c>
      <c r="X245" s="490">
        <v>0.01</v>
      </c>
      <c r="Y245" s="490">
        <v>0.01</v>
      </c>
      <c r="Z245" s="490">
        <v>0.01</v>
      </c>
      <c r="AA245" s="490">
        <v>0.01</v>
      </c>
      <c r="AB245" s="490">
        <v>0.01</v>
      </c>
      <c r="AC245" s="490">
        <v>0.01</v>
      </c>
      <c r="AD245" s="490">
        <v>0.01</v>
      </c>
      <c r="AE245" s="490">
        <v>0.01</v>
      </c>
      <c r="AF245" s="490">
        <v>0.01</v>
      </c>
      <c r="AG245" s="490">
        <v>0.01</v>
      </c>
    </row>
    <row r="246" spans="1:33" s="4" customFormat="1" ht="15" outlineLevel="1">
      <c r="E246" s="3"/>
      <c r="F246" s="134" t="s">
        <v>240</v>
      </c>
      <c r="G246" s="450" t="s">
        <v>120</v>
      </c>
      <c r="H246" s="3"/>
      <c r="I246" s="27">
        <f>I244*I245</f>
        <v>0</v>
      </c>
      <c r="J246" s="27">
        <f t="shared" ref="J246:AG246" si="111">J244*J245</f>
        <v>0</v>
      </c>
      <c r="K246" s="27">
        <f t="shared" si="111"/>
        <v>0</v>
      </c>
      <c r="L246" s="27">
        <f t="shared" si="111"/>
        <v>0</v>
      </c>
      <c r="M246" s="27">
        <f t="shared" si="111"/>
        <v>0</v>
      </c>
      <c r="N246" s="27">
        <f t="shared" si="111"/>
        <v>0</v>
      </c>
      <c r="O246" s="27">
        <f t="shared" si="111"/>
        <v>0</v>
      </c>
      <c r="P246" s="27">
        <f t="shared" si="111"/>
        <v>0</v>
      </c>
      <c r="Q246" s="27">
        <f t="shared" si="111"/>
        <v>0</v>
      </c>
      <c r="R246" s="27">
        <f t="shared" si="111"/>
        <v>0</v>
      </c>
      <c r="S246" s="27">
        <f t="shared" si="111"/>
        <v>0</v>
      </c>
      <c r="T246" s="27">
        <f t="shared" si="111"/>
        <v>0</v>
      </c>
      <c r="U246" s="27">
        <f t="shared" si="111"/>
        <v>0</v>
      </c>
      <c r="V246" s="27">
        <f t="shared" si="111"/>
        <v>0</v>
      </c>
      <c r="W246" s="27">
        <f t="shared" si="111"/>
        <v>0</v>
      </c>
      <c r="X246" s="27">
        <f t="shared" si="111"/>
        <v>0</v>
      </c>
      <c r="Y246" s="27">
        <f t="shared" si="111"/>
        <v>0</v>
      </c>
      <c r="Z246" s="27">
        <f t="shared" si="111"/>
        <v>0</v>
      </c>
      <c r="AA246" s="27">
        <f t="shared" si="111"/>
        <v>0</v>
      </c>
      <c r="AB246" s="27">
        <f t="shared" si="111"/>
        <v>0</v>
      </c>
      <c r="AC246" s="27">
        <f t="shared" si="111"/>
        <v>0</v>
      </c>
      <c r="AD246" s="27">
        <f t="shared" si="111"/>
        <v>0</v>
      </c>
      <c r="AE246" s="27">
        <f t="shared" si="111"/>
        <v>0</v>
      </c>
      <c r="AF246" s="27">
        <f t="shared" si="111"/>
        <v>0</v>
      </c>
      <c r="AG246" s="27">
        <f t="shared" si="111"/>
        <v>0</v>
      </c>
    </row>
    <row r="247" spans="1:33" s="4" customFormat="1" ht="15">
      <c r="E247" s="3"/>
      <c r="F247" s="134"/>
      <c r="G247" s="450"/>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row>
    <row r="248" spans="1:33" ht="15">
      <c r="A248" s="165" t="s">
        <v>242</v>
      </c>
      <c r="B248" s="165"/>
      <c r="C248" s="165"/>
      <c r="D248" s="165"/>
      <c r="E248" s="165"/>
      <c r="F248" s="168"/>
      <c r="G248" s="457"/>
      <c r="H248" s="165"/>
      <c r="I248" s="168">
        <f>I$233</f>
        <v>2026</v>
      </c>
      <c r="J248" s="168">
        <f t="shared" ref="J248:AG248" si="112">J$233</f>
        <v>2027</v>
      </c>
      <c r="K248" s="168">
        <f t="shared" si="112"/>
        <v>2028</v>
      </c>
      <c r="L248" s="168">
        <f t="shared" si="112"/>
        <v>2029</v>
      </c>
      <c r="M248" s="168">
        <f t="shared" si="112"/>
        <v>2030</v>
      </c>
      <c r="N248" s="168">
        <f t="shared" si="112"/>
        <v>2031</v>
      </c>
      <c r="O248" s="168">
        <f t="shared" si="112"/>
        <v>2032</v>
      </c>
      <c r="P248" s="168">
        <f t="shared" si="112"/>
        <v>2033</v>
      </c>
      <c r="Q248" s="168">
        <f t="shared" si="112"/>
        <v>2034</v>
      </c>
      <c r="R248" s="168">
        <f t="shared" si="112"/>
        <v>2035</v>
      </c>
      <c r="S248" s="168">
        <f t="shared" si="112"/>
        <v>2036</v>
      </c>
      <c r="T248" s="168">
        <f t="shared" si="112"/>
        <v>2037</v>
      </c>
      <c r="U248" s="168">
        <f t="shared" si="112"/>
        <v>2038</v>
      </c>
      <c r="V248" s="168">
        <f t="shared" si="112"/>
        <v>2039</v>
      </c>
      <c r="W248" s="168">
        <f t="shared" si="112"/>
        <v>2040</v>
      </c>
      <c r="X248" s="168">
        <f t="shared" si="112"/>
        <v>2041</v>
      </c>
      <c r="Y248" s="168">
        <f t="shared" si="112"/>
        <v>2042</v>
      </c>
      <c r="Z248" s="168">
        <f t="shared" si="112"/>
        <v>2043</v>
      </c>
      <c r="AA248" s="168">
        <f t="shared" si="112"/>
        <v>2044</v>
      </c>
      <c r="AB248" s="168">
        <f t="shared" si="112"/>
        <v>2045</v>
      </c>
      <c r="AC248" s="168">
        <f t="shared" si="112"/>
        <v>2046</v>
      </c>
      <c r="AD248" s="168">
        <f t="shared" si="112"/>
        <v>2047</v>
      </c>
      <c r="AE248" s="168">
        <f t="shared" si="112"/>
        <v>2048</v>
      </c>
      <c r="AF248" s="168">
        <f t="shared" si="112"/>
        <v>2049</v>
      </c>
      <c r="AG248" s="168">
        <f t="shared" si="112"/>
        <v>2050</v>
      </c>
    </row>
    <row r="249" spans="1:33" s="4" customFormat="1" ht="15" hidden="1" outlineLevel="1">
      <c r="E249" s="125"/>
      <c r="F249" s="144"/>
      <c r="G249" s="453"/>
    </row>
    <row r="250" spans="1:33" s="268" customFormat="1" ht="15" hidden="1" outlineLevel="1">
      <c r="E250" s="269" t="s">
        <v>243</v>
      </c>
      <c r="F250" s="270"/>
      <c r="G250" s="458"/>
      <c r="H250" s="272"/>
    </row>
    <row r="251" spans="1:33" s="268" customFormat="1" ht="15" hidden="1" outlineLevel="1">
      <c r="D251" s="270" t="s">
        <v>244</v>
      </c>
      <c r="E251" s="269"/>
      <c r="G251" s="458"/>
    </row>
    <row r="252" spans="1:33" s="268" customFormat="1" ht="15" hidden="1" outlineLevel="1">
      <c r="D252" s="273">
        <v>3</v>
      </c>
      <c r="E252" s="272"/>
      <c r="F252" s="270" t="s">
        <v>245</v>
      </c>
      <c r="G252" s="458" t="s">
        <v>120</v>
      </c>
      <c r="H252" s="272"/>
      <c r="I252" s="274">
        <f ca="1">IF($D$252="Please Select",0,IF(AND($D$252=INT($D$252),I9=1),SUM(I80:OFFSET(I80,,$D$252-1)),(SUM(I80:OFFSET(I80,,$D$252-1),OFFSET(I80,,$D$252)*(ABS(INT($D$252)-H251)))*I9)))</f>
        <v>0</v>
      </c>
      <c r="J252" s="274">
        <f ca="1">IF($D$252="Please Select",0,IF(AND($D$252=INT($D$252),J9=1),SUM(J80:OFFSET(J80,,$D$252-1)),(SUM(J80:OFFSET(J80,,$D$252-1),OFFSET(J80,,$D$252)*(ABS(INT($D$252)-I251)))*J9)))</f>
        <v>0</v>
      </c>
      <c r="K252" s="274">
        <f ca="1">IF($D$252="Please Select",0,IF(AND($D$252=INT($D$252),K9=1),SUM(K80:OFFSET(K80,,$D$252-1)),(SUM(K80:OFFSET(K80,,$D$252-1),OFFSET(K80,,$D$252)*(ABS(INT($D$252)-J251)))*K9)))</f>
        <v>0</v>
      </c>
      <c r="L252" s="274">
        <f ca="1">IF($D$252="Please Select",0,IF(AND($D$252=INT($D$252),L9=1),SUM(L80:OFFSET(L80,,$D$252-1)),(SUM(L80:OFFSET(L80,,$D$252-1),OFFSET(L80,,$D$252)*(ABS(INT($D$252)-K251)))*L9)))</f>
        <v>0</v>
      </c>
      <c r="M252" s="274">
        <f ca="1">IF($D$252="Please Select",0,IF(AND($D$252=INT($D$252),M9=1),SUM(M80:OFFSET(M80,,$D$252-1)),(SUM(M80:OFFSET(M80,,$D$252-1),OFFSET(M80,,$D$252)*(ABS(INT($D$252)-L251)))*M9)))</f>
        <v>0</v>
      </c>
      <c r="N252" s="274">
        <f ca="1">IF($D$252="Please Select",0,IF(AND($D$252=INT($D$252),N9=1),SUM(N80:OFFSET(N80,,$D$252-1)),(SUM(N80:OFFSET(N80,,$D$252-1),OFFSET(N80,,$D$252)*(ABS(INT($D$252)-M251)))*N9)))</f>
        <v>0</v>
      </c>
      <c r="O252" s="274">
        <f ca="1">IF($D$252="Please Select",0,IF(AND($D$252=INT($D$252),O9=1),SUM(O80:OFFSET(O80,,$D$252-1)),(SUM(O80:OFFSET(O80,,$D$252-1),OFFSET(O80,,$D$252)*(ABS(INT($D$252)-N251)))*O9)))</f>
        <v>0</v>
      </c>
      <c r="P252" s="274">
        <f ca="1">IF($D$252="Please Select",0,IF(AND($D$252=INT($D$252),P9=1),SUM(P80:OFFSET(P80,,$D$252-1)),(SUM(P80:OFFSET(P80,,$D$252-1),OFFSET(P80,,$D$252)*(ABS(INT($D$252)-O251)))*P9)))</f>
        <v>0</v>
      </c>
      <c r="Q252" s="274">
        <f ca="1">IF($D$252="Please Select",0,IF(AND($D$252=INT($D$252),Q9=1),SUM(Q80:OFFSET(Q80,,$D$252-1)),(SUM(Q80:OFFSET(Q80,,$D$252-1),OFFSET(Q80,,$D$252)*(ABS(INT($D$252)-P251)))*Q9)))</f>
        <v>0</v>
      </c>
      <c r="R252" s="274">
        <f ca="1">IF($D$252="Please Select",0,IF(AND($D$252=INT($D$252),R9=1),SUM(R80:OFFSET(R80,,$D$252-1)),(SUM(R80:OFFSET(R80,,$D$252-1),OFFSET(R80,,$D$252)*(ABS(INT($D$252)-Q251)))*R9)))</f>
        <v>0</v>
      </c>
      <c r="S252" s="274">
        <f ca="1">IF($D$252="Please Select",0,IF(AND($D$252=INT($D$252),S9=1),SUM(S80:OFFSET(S80,,$D$252-1)),(SUM(S80:OFFSET(S80,,$D$252-1),OFFSET(S80,,$D$252)*(ABS(INT($D$252)-R251)))*S9)))</f>
        <v>0</v>
      </c>
      <c r="T252" s="274">
        <f ca="1">IF($D$252="Please Select",0,IF(AND($D$252=INT($D$252),T9=1),SUM(T80:OFFSET(T80,,$D$252-1)),(SUM(T80:OFFSET(T80,,$D$252-1),OFFSET(T80,,$D$252)*(ABS(INT($D$252)-S251)))*T9)))</f>
        <v>0</v>
      </c>
      <c r="U252" s="274">
        <f ca="1">IF($D$252="Please Select",0,IF(AND($D$252=INT($D$252),U9=1),SUM(U80:OFFSET(U80,,$D$252-1)),(SUM(U80:OFFSET(U80,,$D$252-1),OFFSET(U80,,$D$252)*(ABS(INT($D$252)-T251)))*U9)))</f>
        <v>0</v>
      </c>
      <c r="V252" s="274">
        <f ca="1">IF($D$252="Please Select",0,IF(AND($D$252=INT($D$252),V9=1),SUM(V80:OFFSET(V80,,$D$252-1)),(SUM(V80:OFFSET(V80,,$D$252-1),OFFSET(V80,,$D$252)*(ABS(INT($D$252)-U251)))*V9)))</f>
        <v>0</v>
      </c>
      <c r="W252" s="274">
        <f ca="1">IF($D$252="Please Select",0,IF(AND($D$252=INT($D$252),W9=1),SUM(W80:OFFSET(W80,,$D$252-1)),(SUM(W80:OFFSET(W80,,$D$252-1),OFFSET(W80,,$D$252)*(ABS(INT($D$252)-V251)))*W9)))</f>
        <v>0</v>
      </c>
      <c r="X252" s="274">
        <f ca="1">IF($D$252="Please Select",0,IF(AND($D$252=INT($D$252),X9=1),SUM(X80:OFFSET(X80,,$D$252-1)),(SUM(X80:OFFSET(X80,,$D$252-1),OFFSET(X80,,$D$252)*(ABS(INT($D$252)-W251)))*X9)))</f>
        <v>0</v>
      </c>
      <c r="Y252" s="274">
        <f ca="1">IF($D$252="Please Select",0,IF(AND($D$252=INT($D$252),Y9=1),SUM(Y80:OFFSET(Y80,,$D$252-1)),(SUM(Y80:OFFSET(Y80,,$D$252-1),OFFSET(Y80,,$D$252)*(ABS(INT($D$252)-X251)))*Y9)))</f>
        <v>0</v>
      </c>
      <c r="Z252" s="274">
        <f ca="1">IF($D$252="Please Select",0,IF(AND($D$252=INT($D$252),Z9=1),SUM(Z80:OFFSET(Z80,,$D$252-1)),(SUM(Z80:OFFSET(Z80,,$D$252-1),OFFSET(Z80,,$D$252)*(ABS(INT($D$252)-Y251)))*Z9)))</f>
        <v>0</v>
      </c>
      <c r="AA252" s="274">
        <f ca="1">IF($D$252="Please Select",0,IF(AND($D$252=INT($D$252),AA9=1),SUM(AA80:OFFSET(AA80,,$D$252-1)),(SUM(AA80:OFFSET(AA80,,$D$252-1),OFFSET(AA80,,$D$252)*(ABS(INT($D$252)-Z251)))*AA9)))</f>
        <v>0</v>
      </c>
      <c r="AB252" s="274">
        <f ca="1">IF($D$252="Please Select",0,IF(AND($D$252=INT($D$252),AB9=1),SUM(AB80:OFFSET(AB80,,$D$252-1)),(SUM(AB80:OFFSET(AB80,,$D$252-1),OFFSET(AB80,,$D$252)*(ABS(INT($D$252)-AA251)))*AB9)))</f>
        <v>0</v>
      </c>
      <c r="AC252" s="274">
        <f ca="1">IF($D$252="Please Select",0,IF(AND($D$252=INT($D$252),AC9=1),SUM(AC80:OFFSET(AC80,,$D$252-1)),(SUM(AC80:OFFSET(AC80,,$D$252-1),OFFSET(AC80,,$D$252)*(ABS(INT($D$252)-AB251)))*AC9)))</f>
        <v>0</v>
      </c>
      <c r="AD252" s="274">
        <f ca="1">IF($D$252="Please Select",0,IF(AND($D$252=INT($D$252),AD9=1),SUM(AD80:OFFSET(AD80,,$D$252-1)),(SUM(AD80:OFFSET(AD80,,$D$252-1),OFFSET(AD80,,$D$252)*(ABS(INT($D$252)-AC251)))*AD9)))</f>
        <v>0</v>
      </c>
      <c r="AE252" s="274">
        <f ca="1">IF($D$252="Please Select",0,IF(AND($D$252=INT($D$252),AE9=1),SUM(AE80:OFFSET(AE80,,$D$252-1)),(SUM(AE80:OFFSET(AE80,,$D$252-1),OFFSET(AE80,,$D$252)*(ABS(INT($D$252)-AD251)))*AE9)))</f>
        <v>0</v>
      </c>
      <c r="AF252" s="274">
        <f ca="1">IF($D$252="Please Select",0,IF(AND($D$252=INT($D$252),AF9=1),SUM(AF80:OFFSET(AF80,,$D$252-1)),(SUM(AF80:OFFSET(AF80,,$D$252-1),OFFSET(AF80,,$D$252)*(ABS(INT($D$252)-AE251)))*AF9)))</f>
        <v>0</v>
      </c>
      <c r="AG252" s="274">
        <f ca="1">IF($D$252="Please Select",0,IF(AND($D$252=INT($D$252),AG9=1),SUM(AG80:OFFSET(AG80,,$D$252-1)),(SUM(AG80:OFFSET(AG80,,$D$252-1),OFFSET(AG80,,$D$252)*(ABS(INT($D$252)-AF251)))*AG9)))</f>
        <v>0</v>
      </c>
    </row>
    <row r="253" spans="1:33" s="268" customFormat="1" ht="15" hidden="1" outlineLevel="1">
      <c r="D253" s="273">
        <v>2</v>
      </c>
      <c r="E253" s="272"/>
      <c r="F253" s="270" t="s">
        <v>246</v>
      </c>
      <c r="G253" s="458" t="s">
        <v>120</v>
      </c>
      <c r="I253" s="274">
        <f ca="1">IF($D$253="Please Select",0,IF(AND($D$253=INT($D$253),I9=1),SUM(I80:OFFSET(I80,,$D$253-1)),(SUM(I80:OFFSET(I80,,$D$253-1),OFFSET(I80,,$D$253)*(ABS(INT($D$253)-H251)))*I9)))</f>
        <v>0</v>
      </c>
      <c r="J253" s="274">
        <f ca="1">IF($D$253="Please Select",0,IF(AND($D$253=INT($D$253),J9=1),SUM(J80:OFFSET(J80,,$D$253-1)),(SUM(J80:OFFSET(J80,,$D$253-1),OFFSET(J80,,$D$253)*(ABS(INT($D$253)-I251)))*J9)))</f>
        <v>0</v>
      </c>
      <c r="K253" s="274">
        <f ca="1">IF($D$253="Please Select",0,IF(AND($D$253=INT($D$253),K9=1),SUM(K80:OFFSET(K80,,$D$253-1)),(SUM(K80:OFFSET(K80,,$D$253-1),OFFSET(K80,,$D$253)*(ABS(INT($D$253)-J251)))*K9)))</f>
        <v>0</v>
      </c>
      <c r="L253" s="274">
        <f ca="1">IF($D$253="Please Select",0,IF(AND($D$253=INT($D$253),L9=1),SUM(L80:OFFSET(L80,,$D$253-1)),(SUM(L80:OFFSET(L80,,$D$253-1),OFFSET(L80,,$D$253)*(ABS(INT($D$253)-K251)))*L9)))</f>
        <v>0</v>
      </c>
      <c r="M253" s="274">
        <f ca="1">IF($D$253="Please Select",0,IF(AND($D$253=INT($D$253),M9=1),SUM(M80:OFFSET(M80,,$D$253-1)),(SUM(M80:OFFSET(M80,,$D$253-1),OFFSET(M80,,$D$253)*(ABS(INT($D$253)-L251)))*M9)))</f>
        <v>0</v>
      </c>
      <c r="N253" s="274">
        <f ca="1">IF($D$253="Please Select",0,IF(AND($D$253=INT($D$253),N9=1),SUM(N80:OFFSET(N80,,$D$253-1)),(SUM(N80:OFFSET(N80,,$D$253-1),OFFSET(N80,,$D$253)*(ABS(INT($D$253)-M251)))*N9)))</f>
        <v>0</v>
      </c>
      <c r="O253" s="274">
        <f ca="1">IF($D$253="Please Select",0,IF(AND($D$253=INT($D$253),O9=1),SUM(O80:OFFSET(O80,,$D$253-1)),(SUM(O80:OFFSET(O80,,$D$253-1),OFFSET(O80,,$D$253)*(ABS(INT($D$253)-N251)))*O9)))</f>
        <v>0</v>
      </c>
      <c r="P253" s="274">
        <f ca="1">IF($D$253="Please Select",0,IF(AND($D$253=INT($D$253),P9=1),SUM(P80:OFFSET(P80,,$D$253-1)),(SUM(P80:OFFSET(P80,,$D$253-1),OFFSET(P80,,$D$253)*(ABS(INT($D$253)-O251)))*P9)))</f>
        <v>0</v>
      </c>
      <c r="Q253" s="274">
        <f ca="1">IF($D$253="Please Select",0,IF(AND($D$253=INT($D$253),Q9=1),SUM(Q80:OFFSET(Q80,,$D$253-1)),(SUM(Q80:OFFSET(Q80,,$D$253-1),OFFSET(Q80,,$D$253)*(ABS(INT($D$253)-P251)))*Q9)))</f>
        <v>0</v>
      </c>
      <c r="R253" s="274">
        <f ca="1">IF($D$253="Please Select",0,IF(AND($D$253=INT($D$253),R9=1),SUM(R80:OFFSET(R80,,$D$253-1)),(SUM(R80:OFFSET(R80,,$D$253-1),OFFSET(R80,,$D$253)*(ABS(INT($D$253)-Q251)))*R9)))</f>
        <v>0</v>
      </c>
      <c r="S253" s="274">
        <f ca="1">IF($D$253="Please Select",0,IF(AND($D$253=INT($D$253),S9=1),SUM(S80:OFFSET(S80,,$D$253-1)),(SUM(S80:OFFSET(S80,,$D$253-1),OFFSET(S80,,$D$253)*(ABS(INT($D$253)-R251)))*S9)))</f>
        <v>0</v>
      </c>
      <c r="T253" s="274">
        <f ca="1">IF($D$253="Please Select",0,IF(AND($D$253=INT($D$253),T9=1),SUM(T80:OFFSET(T80,,$D$253-1)),(SUM(T80:OFFSET(T80,,$D$253-1),OFFSET(T80,,$D$253)*(ABS(INT($D$253)-S251)))*T9)))</f>
        <v>0</v>
      </c>
      <c r="U253" s="274">
        <f ca="1">IF($D$253="Please Select",0,IF(AND($D$253=INT($D$253),U9=1),SUM(U80:OFFSET(U80,,$D$253-1)),(SUM(U80:OFFSET(U80,,$D$253-1),OFFSET(U80,,$D$253)*(ABS(INT($D$253)-T251)))*U9)))</f>
        <v>0</v>
      </c>
      <c r="V253" s="274">
        <f ca="1">IF($D$253="Please Select",0,IF(AND($D$253=INT($D$253),V9=1),SUM(V80:OFFSET(V80,,$D$253-1)),(SUM(V80:OFFSET(V80,,$D$253-1),OFFSET(V80,,$D$253)*(ABS(INT($D$253)-U251)))*V9)))</f>
        <v>0</v>
      </c>
      <c r="W253" s="274">
        <f ca="1">IF($D$253="Please Select",0,IF(AND($D$253=INT($D$253),W9=1),SUM(W80:OFFSET(W80,,$D$253-1)),(SUM(W80:OFFSET(W80,,$D$253-1),OFFSET(W80,,$D$253)*(ABS(INT($D$253)-V251)))*W9)))</f>
        <v>0</v>
      </c>
      <c r="X253" s="274">
        <f ca="1">IF($D$253="Please Select",0,IF(AND($D$253=INT($D$253),X9=1),SUM(X80:OFFSET(X80,,$D$253-1)),(SUM(X80:OFFSET(X80,,$D$253-1),OFFSET(X80,,$D$253)*(ABS(INT($D$253)-W251)))*X9)))</f>
        <v>0</v>
      </c>
      <c r="Y253" s="274">
        <f ca="1">IF($D$253="Please Select",0,IF(AND($D$253=INT($D$253),Y9=1),SUM(Y80:OFFSET(Y80,,$D$253-1)),(SUM(Y80:OFFSET(Y80,,$D$253-1),OFFSET(Y80,,$D$253)*(ABS(INT($D$253)-X251)))*Y9)))</f>
        <v>0</v>
      </c>
      <c r="Z253" s="274">
        <f ca="1">IF($D$253="Please Select",0,IF(AND($D$253=INT($D$253),Z9=1),SUM(Z80:OFFSET(Z80,,$D$253-1)),(SUM(Z80:OFFSET(Z80,,$D$253-1),OFFSET(Z80,,$D$253)*(ABS(INT($D$253)-Y251)))*Z9)))</f>
        <v>0</v>
      </c>
      <c r="AA253" s="274">
        <f ca="1">IF($D$253="Please Select",0,IF(AND($D$253=INT($D$253),AA9=1),SUM(AA80:OFFSET(AA80,,$D$253-1)),(SUM(AA80:OFFSET(AA80,,$D$253-1),OFFSET(AA80,,$D$253)*(ABS(INT($D$253)-Z251)))*AA9)))</f>
        <v>0</v>
      </c>
      <c r="AB253" s="274">
        <f ca="1">IF($D$253="Please Select",0,IF(AND($D$253=INT($D$253),AB9=1),SUM(AB80:OFFSET(AB80,,$D$253-1)),(SUM(AB80:OFFSET(AB80,,$D$253-1),OFFSET(AB80,,$D$253)*(ABS(INT($D$253)-AA251)))*AB9)))</f>
        <v>0</v>
      </c>
      <c r="AC253" s="274">
        <f ca="1">IF($D$253="Please Select",0,IF(AND($D$253=INT($D$253),AC9=1),SUM(AC80:OFFSET(AC80,,$D$253-1)),(SUM(AC80:OFFSET(AC80,,$D$253-1),OFFSET(AC80,,$D$253)*(ABS(INT($D$253)-AB251)))*AC9)))</f>
        <v>0</v>
      </c>
      <c r="AD253" s="274">
        <f ca="1">IF($D$253="Please Select",0,IF(AND($D$253=INT($D$253),AD9=1),SUM(AD80:OFFSET(AD80,,$D$253-1)),(SUM(AD80:OFFSET(AD80,,$D$253-1),OFFSET(AD80,,$D$253)*(ABS(INT($D$253)-AC251)))*AD9)))</f>
        <v>0</v>
      </c>
      <c r="AE253" s="274">
        <f ca="1">IF($D$253="Please Select",0,IF(AND($D$253=INT($D$253),AE9=1),SUM(AE80:OFFSET(AE80,,$D$253-1)),(SUM(AE80:OFFSET(AE80,,$D$253-1),OFFSET(AE80,,$D$253)*(ABS(INT($D$253)-AD251)))*AE9)))</f>
        <v>0</v>
      </c>
      <c r="AF253" s="274">
        <f ca="1">IF($D$253="Please Select",0,IF(AND($D$253=INT($D$253),AF9=1),SUM(AF80:OFFSET(AF80,,$D$253-1)),(SUM(AF80:OFFSET(AF80,,$D$253-1),OFFSET(AF80,,$D$253)*(ABS(INT($D$253)-AE251)))*AF9)))</f>
        <v>0</v>
      </c>
      <c r="AG253" s="274">
        <f ca="1">IF($D$253="Please Select",0,IF(AND($D$253=INT($D$253),AG9=1),SUM(AG80:OFFSET(AG80,,$D$253-1)),(SUM(AG80:OFFSET(AG80,,$D$253-1),OFFSET(AG80,,$D$253)*(ABS(INT($D$253)-AF251)))*AG9)))</f>
        <v>0</v>
      </c>
    </row>
    <row r="254" spans="1:33" s="268" customFormat="1" ht="15" hidden="1" outlineLevel="1">
      <c r="D254" s="273">
        <v>1</v>
      </c>
      <c r="E254" s="272"/>
      <c r="F254" s="270" t="s">
        <v>247</v>
      </c>
      <c r="G254" s="458" t="s">
        <v>120</v>
      </c>
      <c r="I254" s="274">
        <f ca="1">IF($D$254="Please Select",0,IF(AND($D$254=INT($D$254),I9=1),SUM(I80:OFFSET(I80,,$D$254-1)),(SUM(I80:OFFSET(I80,,$D$254-1),OFFSET(I80,,$D$254)*(ABS(INT($D$254)-H251)))*I9)))</f>
        <v>0</v>
      </c>
      <c r="J254" s="274">
        <f ca="1">IF($D$254="Please Select",0,IF(AND($D$254=INT($D$254),J9=1),SUM(J80:OFFSET(J80,,$D$254-1)),(SUM(J80:OFFSET(J80,,$D$254-1),OFFSET(J80,,$D$254)*(ABS(INT($D$254)-I251)))*J9)))</f>
        <v>0</v>
      </c>
      <c r="K254" s="274">
        <f ca="1">IF($D$254="Please Select",0,IF(AND($D$254=INT($D$254),K9=1),SUM(K80:OFFSET(K80,,$D$254-1)),(SUM(K80:OFFSET(K80,,$D$254-1),OFFSET(K80,,$D$254)*(ABS(INT($D$254)-J251)))*K9)))</f>
        <v>0</v>
      </c>
      <c r="L254" s="274">
        <f ca="1">IF($D$254="Please Select",0,IF(AND($D$254=INT($D$254),L9=1),SUM(L80:OFFSET(L80,,$D$254-1)),(SUM(L80:OFFSET(L80,,$D$254-1),OFFSET(L80,,$D$254)*(ABS(INT($D$254)-K251)))*L9)))</f>
        <v>0</v>
      </c>
      <c r="M254" s="274">
        <f ca="1">IF($D$254="Please Select",0,IF(AND($D$254=INT($D$254),M9=1),SUM(M80:OFFSET(M80,,$D$254-1)),(SUM(M80:OFFSET(M80,,$D$254-1),OFFSET(M80,,$D$254)*(ABS(INT($D$254)-L251)))*M9)))</f>
        <v>0</v>
      </c>
      <c r="N254" s="274">
        <f ca="1">IF($D$254="Please Select",0,IF(AND($D$254=INT($D$254),N9=1),SUM(N80:OFFSET(N80,,$D$254-1)),(SUM(N80:OFFSET(N80,,$D$254-1),OFFSET(N80,,$D$254)*(ABS(INT($D$254)-M251)))*N9)))</f>
        <v>0</v>
      </c>
      <c r="O254" s="274">
        <f ca="1">IF($D$254="Please Select",0,IF(AND($D$254=INT($D$254),O9=1),SUM(O80:OFFSET(O80,,$D$254-1)),(SUM(O80:OFFSET(O80,,$D$254-1),OFFSET(O80,,$D$254)*(ABS(INT($D$254)-N251)))*O9)))</f>
        <v>0</v>
      </c>
      <c r="P254" s="274">
        <f ca="1">IF($D$254="Please Select",0,IF(AND($D$254=INT($D$254),P9=1),SUM(P80:OFFSET(P80,,$D$254-1)),(SUM(P80:OFFSET(P80,,$D$254-1),OFFSET(P80,,$D$254)*(ABS(INT($D$254)-O251)))*P9)))</f>
        <v>0</v>
      </c>
      <c r="Q254" s="274">
        <f ca="1">IF($D$254="Please Select",0,IF(AND($D$254=INT($D$254),Q9=1),SUM(Q80:OFFSET(Q80,,$D$254-1)),(SUM(Q80:OFFSET(Q80,,$D$254-1),OFFSET(Q80,,$D$254)*(ABS(INT($D$254)-P251)))*Q9)))</f>
        <v>0</v>
      </c>
      <c r="R254" s="274">
        <f ca="1">IF($D$254="Please Select",0,IF(AND($D$254=INT($D$254),R9=1),SUM(R80:OFFSET(R80,,$D$254-1)),(SUM(R80:OFFSET(R80,,$D$254-1),OFFSET(R80,,$D$254)*(ABS(INT($D$254)-Q251)))*R9)))</f>
        <v>0</v>
      </c>
      <c r="S254" s="274">
        <f ca="1">IF($D$254="Please Select",0,IF(AND($D$254=INT($D$254),S9=1),SUM(S80:OFFSET(S80,,$D$254-1)),(SUM(S80:OFFSET(S80,,$D$254-1),OFFSET(S80,,$D$254)*(ABS(INT($D$254)-R251)))*S9)))</f>
        <v>0</v>
      </c>
      <c r="T254" s="274">
        <f ca="1">IF($D$254="Please Select",0,IF(AND($D$254=INT($D$254),T9=1),SUM(T80:OFFSET(T80,,$D$254-1)),(SUM(T80:OFFSET(T80,,$D$254-1),OFFSET(T80,,$D$254)*(ABS(INT($D$254)-S251)))*T9)))</f>
        <v>0</v>
      </c>
      <c r="U254" s="274">
        <f ca="1">IF($D$254="Please Select",0,IF(AND($D$254=INT($D$254),U9=1),SUM(U80:OFFSET(U80,,$D$254-1)),(SUM(U80:OFFSET(U80,,$D$254-1),OFFSET(U80,,$D$254)*(ABS(INT($D$254)-T251)))*U9)))</f>
        <v>0</v>
      </c>
      <c r="V254" s="274">
        <f ca="1">IF($D$254="Please Select",0,IF(AND($D$254=INT($D$254),V9=1),SUM(V80:OFFSET(V80,,$D$254-1)),(SUM(V80:OFFSET(V80,,$D$254-1),OFFSET(V80,,$D$254)*(ABS(INT($D$254)-U251)))*V9)))</f>
        <v>0</v>
      </c>
      <c r="W254" s="274">
        <f ca="1">IF($D$254="Please Select",0,IF(AND($D$254=INT($D$254),W9=1),SUM(W80:OFFSET(W80,,$D$254-1)),(SUM(W80:OFFSET(W80,,$D$254-1),OFFSET(W80,,$D$254)*(ABS(INT($D$254)-V251)))*W9)))</f>
        <v>0</v>
      </c>
      <c r="X254" s="274">
        <f ca="1">IF($D$254="Please Select",0,IF(AND($D$254=INT($D$254),X9=1),SUM(X80:OFFSET(X80,,$D$254-1)),(SUM(X80:OFFSET(X80,,$D$254-1),OFFSET(X80,,$D$254)*(ABS(INT($D$254)-W251)))*X9)))</f>
        <v>0</v>
      </c>
      <c r="Y254" s="274">
        <f ca="1">IF($D$254="Please Select",0,IF(AND($D$254=INT($D$254),Y9=1),SUM(Y80:OFFSET(Y80,,$D$254-1)),(SUM(Y80:OFFSET(Y80,,$D$254-1),OFFSET(Y80,,$D$254)*(ABS(INT($D$254)-X251)))*Y9)))</f>
        <v>0</v>
      </c>
      <c r="Z254" s="274">
        <f ca="1">IF($D$254="Please Select",0,IF(AND($D$254=INT($D$254),Z9=1),SUM(Z80:OFFSET(Z80,,$D$254-1)),(SUM(Z80:OFFSET(Z80,,$D$254-1),OFFSET(Z80,,$D$254)*(ABS(INT($D$254)-Y251)))*Z9)))</f>
        <v>0</v>
      </c>
      <c r="AA254" s="274">
        <f ca="1">IF($D$254="Please Select",0,IF(AND($D$254=INT($D$254),AA9=1),SUM(AA80:OFFSET(AA80,,$D$254-1)),(SUM(AA80:OFFSET(AA80,,$D$254-1),OFFSET(AA80,,$D$254)*(ABS(INT($D$254)-Z251)))*AA9)))</f>
        <v>0</v>
      </c>
      <c r="AB254" s="274">
        <f ca="1">IF($D$254="Please Select",0,IF(AND($D$254=INT($D$254),AB9=1),SUM(AB80:OFFSET(AB80,,$D$254-1)),(SUM(AB80:OFFSET(AB80,,$D$254-1),OFFSET(AB80,,$D$254)*(ABS(INT($D$254)-AA251)))*AB9)))</f>
        <v>0</v>
      </c>
      <c r="AC254" s="274">
        <f ca="1">IF($D$254="Please Select",0,IF(AND($D$254=INT($D$254),AC9=1),SUM(AC80:OFFSET(AC80,,$D$254-1)),(SUM(AC80:OFFSET(AC80,,$D$254-1),OFFSET(AC80,,$D$254)*(ABS(INT($D$254)-AB251)))*AC9)))</f>
        <v>0</v>
      </c>
      <c r="AD254" s="274">
        <f ca="1">IF($D$254="Please Select",0,IF(AND($D$254=INT($D$254),AD9=1),SUM(AD80:OFFSET(AD80,,$D$254-1)),(SUM(AD80:OFFSET(AD80,,$D$254-1),OFFSET(AD80,,$D$254)*(ABS(INT($D$254)-AC251)))*AD9)))</f>
        <v>0</v>
      </c>
      <c r="AE254" s="274">
        <f ca="1">IF($D$254="Please Select",0,IF(AND($D$254=INT($D$254),AE9=1),SUM(AE80:OFFSET(AE80,,$D$254-1)),(SUM(AE80:OFFSET(AE80,,$D$254-1),OFFSET(AE80,,$D$254)*(ABS(INT($D$254)-AD251)))*AE9)))</f>
        <v>0</v>
      </c>
      <c r="AF254" s="274">
        <f ca="1">IF($D$254="Please Select",0,IF(AND($D$254=INT($D$254),AF9=1),SUM(AF80:OFFSET(AF80,,$D$254-1)),(SUM(AF80:OFFSET(AF80,,$D$254-1),OFFSET(AF80,,$D$254)*(ABS(INT($D$254)-AE251)))*AF9)))</f>
        <v>0</v>
      </c>
      <c r="AG254" s="274">
        <f ca="1">IF($D$254="Please Select",0,IF(AND($D$254=INT($D$254),AG9=1),SUM(AG80:OFFSET(AG80,,$D$254-1)),(SUM(AG80:OFFSET(AG80,,$D$254-1),OFFSET(AG80,,$D$254)*(ABS(INT($D$254)-AF251)))*AG9)))</f>
        <v>0</v>
      </c>
    </row>
    <row r="255" spans="1:33" s="268" customFormat="1" ht="15" hidden="1" outlineLevel="1">
      <c r="E255" s="272"/>
      <c r="F255" s="270" t="s">
        <v>248</v>
      </c>
      <c r="G255" s="458" t="s">
        <v>120</v>
      </c>
      <c r="H255" s="272"/>
      <c r="I255" s="275">
        <f t="shared" ref="I255:AG255" si="113">MAX(-I280/I275,0)</f>
        <v>0</v>
      </c>
      <c r="J255" s="275">
        <f>MAX(-J280/J275,0)</f>
        <v>0</v>
      </c>
      <c r="K255" s="275">
        <f t="shared" si="113"/>
        <v>0</v>
      </c>
      <c r="L255" s="275">
        <f t="shared" si="113"/>
        <v>0</v>
      </c>
      <c r="M255" s="275">
        <f t="shared" si="113"/>
        <v>0</v>
      </c>
      <c r="N255" s="275">
        <f t="shared" si="113"/>
        <v>0</v>
      </c>
      <c r="O255" s="275">
        <f t="shared" si="113"/>
        <v>0</v>
      </c>
      <c r="P255" s="275">
        <f t="shared" si="113"/>
        <v>0</v>
      </c>
      <c r="Q255" s="275">
        <f t="shared" si="113"/>
        <v>0</v>
      </c>
      <c r="R255" s="275">
        <f t="shared" si="113"/>
        <v>0</v>
      </c>
      <c r="S255" s="275">
        <f t="shared" si="113"/>
        <v>0</v>
      </c>
      <c r="T255" s="275">
        <f t="shared" si="113"/>
        <v>0</v>
      </c>
      <c r="U255" s="275">
        <f t="shared" si="113"/>
        <v>0</v>
      </c>
      <c r="V255" s="275">
        <f t="shared" si="113"/>
        <v>0</v>
      </c>
      <c r="W255" s="275">
        <f t="shared" si="113"/>
        <v>0</v>
      </c>
      <c r="X255" s="275">
        <f t="shared" si="113"/>
        <v>0</v>
      </c>
      <c r="Y255" s="275">
        <f t="shared" si="113"/>
        <v>0</v>
      </c>
      <c r="Z255" s="275">
        <f t="shared" si="113"/>
        <v>0</v>
      </c>
      <c r="AA255" s="275">
        <f t="shared" si="113"/>
        <v>0</v>
      </c>
      <c r="AB255" s="275">
        <f t="shared" si="113"/>
        <v>0</v>
      </c>
      <c r="AC255" s="275">
        <f t="shared" si="113"/>
        <v>0</v>
      </c>
      <c r="AD255" s="275">
        <f t="shared" si="113"/>
        <v>0</v>
      </c>
      <c r="AE255" s="275">
        <f t="shared" si="113"/>
        <v>0</v>
      </c>
      <c r="AF255" s="275">
        <f t="shared" si="113"/>
        <v>0</v>
      </c>
      <c r="AG255" s="275">
        <f t="shared" si="113"/>
        <v>0</v>
      </c>
    </row>
    <row r="256" spans="1:33" s="268" customFormat="1" ht="15" hidden="1" outlineLevel="1">
      <c r="E256" s="272"/>
      <c r="F256" s="270" t="s">
        <v>249</v>
      </c>
      <c r="G256" s="458" t="s">
        <v>82</v>
      </c>
      <c r="H256" s="590">
        <v>0.5</v>
      </c>
      <c r="I256" s="276"/>
      <c r="J256" s="276"/>
      <c r="K256" s="276"/>
      <c r="L256" s="276"/>
      <c r="M256" s="276"/>
      <c r="N256" s="276"/>
      <c r="O256" s="276"/>
      <c r="P256" s="276"/>
      <c r="Q256" s="276"/>
      <c r="R256" s="276"/>
      <c r="S256" s="276"/>
      <c r="T256" s="276"/>
      <c r="U256" s="276"/>
      <c r="V256" s="276"/>
      <c r="W256" s="276"/>
      <c r="X256" s="276"/>
      <c r="Y256" s="276"/>
      <c r="Z256" s="276"/>
      <c r="AA256" s="276"/>
      <c r="AB256" s="276"/>
      <c r="AC256" s="276"/>
      <c r="AD256" s="276"/>
      <c r="AE256" s="276"/>
      <c r="AF256" s="276"/>
      <c r="AG256" s="276"/>
    </row>
    <row r="257" spans="4:33" s="268" customFormat="1" ht="15" hidden="1" outlineLevel="1">
      <c r="E257" s="272"/>
      <c r="F257" s="270" t="s">
        <v>250</v>
      </c>
      <c r="G257" s="458" t="s">
        <v>82</v>
      </c>
      <c r="H257" s="590">
        <v>0.25</v>
      </c>
      <c r="I257" s="276"/>
      <c r="J257" s="276"/>
      <c r="K257" s="276"/>
      <c r="L257" s="276"/>
      <c r="M257" s="276"/>
      <c r="N257" s="276"/>
      <c r="O257" s="276"/>
      <c r="P257" s="276"/>
      <c r="Q257" s="276"/>
      <c r="R257" s="276"/>
      <c r="S257" s="276"/>
      <c r="T257" s="276"/>
      <c r="U257" s="276"/>
      <c r="V257" s="276"/>
      <c r="W257" s="276"/>
      <c r="X257" s="276"/>
      <c r="Y257" s="276"/>
      <c r="Z257" s="276"/>
      <c r="AA257" s="276"/>
      <c r="AB257" s="276"/>
      <c r="AC257" s="276"/>
      <c r="AD257" s="276"/>
      <c r="AE257" s="276"/>
      <c r="AF257" s="276"/>
      <c r="AG257" s="276"/>
    </row>
    <row r="258" spans="4:33" s="268" customFormat="1" ht="15" hidden="1" outlineLevel="1">
      <c r="D258" s="273">
        <v>1</v>
      </c>
      <c r="E258" s="272"/>
      <c r="F258" s="270" t="s">
        <v>251</v>
      </c>
      <c r="G258" s="458" t="s">
        <v>120</v>
      </c>
      <c r="H258" s="272"/>
      <c r="I258" s="275">
        <f ca="1">IF($D$258="Please Select",0,IF(AND($D$258=INT($D$258),I9=1),SUM(I80:OFFSET(I80,,$D$258-1)),(SUM(I80:OFFSET(I80,,$D$258-1),OFFSET(I80,,$D$258)*(ABS(INT($D$258)-H251)))*I9)))</f>
        <v>0</v>
      </c>
      <c r="J258" s="275">
        <f ca="1">IF($D$258="Please Select",0,IF(AND($D$258=INT($D$258),J9=1),SUM(J80:OFFSET(J80,,$D$258-1)),(SUM(J80:OFFSET(J80,,$D$258-1),OFFSET(J80,,$D$258)*(ABS(INT($D$258)-I251)))*J9)))</f>
        <v>0</v>
      </c>
      <c r="K258" s="275">
        <f ca="1">IF($D$258="Please Select",0,IF(AND($D$258=INT($D$258),K9=1),SUM(K80:OFFSET(K80,,$D$258-1)),(SUM(K80:OFFSET(K80,,$D$258-1),OFFSET(K80,,$D$258)*(ABS(INT($D$258)-J251)))*K9)))</f>
        <v>0</v>
      </c>
      <c r="L258" s="275">
        <f ca="1">IF($D$258="Please Select",0,IF(AND($D$258=INT($D$258),L9=1),SUM(L80:OFFSET(L80,,$D$258-1)),(SUM(L80:OFFSET(L80,,$D$258-1),OFFSET(L80,,$D$258)*(ABS(INT($D$258)-K251)))*L9)))</f>
        <v>0</v>
      </c>
      <c r="M258" s="275">
        <f ca="1">IF($D$258="Please Select",0,IF(AND($D$258=INT($D$258),M9=1),SUM(M80:OFFSET(M80,,$D$258-1)),(SUM(M80:OFFSET(M80,,$D$258-1),OFFSET(M80,,$D$258)*(ABS(INT($D$258)-L251)))*M9)))</f>
        <v>0</v>
      </c>
      <c r="N258" s="275">
        <f ca="1">IF($D$258="Please Select",0,IF(AND($D$258=INT($D$258),N9=1),SUM(N80:OFFSET(N80,,$D$258-1)),(SUM(N80:OFFSET(N80,,$D$258-1),OFFSET(N80,,$D$258)*(ABS(INT($D$258)-M251)))*N9)))</f>
        <v>0</v>
      </c>
      <c r="O258" s="275">
        <f ca="1">IF($D$258="Please Select",0,IF(AND($D$258=INT($D$258),O9=1),SUM(O80:OFFSET(O80,,$D$258-1)),(SUM(O80:OFFSET(O80,,$D$258-1),OFFSET(O80,,$D$258)*(ABS(INT($D$258)-N251)))*O9)))</f>
        <v>0</v>
      </c>
      <c r="P258" s="275">
        <f ca="1">IF($D$258="Please Select",0,IF(AND($D$258=INT($D$258),P9=1),SUM(P80:OFFSET(P80,,$D$258-1)),(SUM(P80:OFFSET(P80,,$D$258-1),OFFSET(P80,,$D$258)*(ABS(INT($D$258)-O251)))*P9)))</f>
        <v>0</v>
      </c>
      <c r="Q258" s="275">
        <f ca="1">IF($D$258="Please Select",0,IF(AND($D$258=INT($D$258),Q9=1),SUM(Q80:OFFSET(Q80,,$D$258-1)),(SUM(Q80:OFFSET(Q80,,$D$258-1),OFFSET(Q80,,$D$258)*(ABS(INT($D$258)-P251)))*Q9)))</f>
        <v>0</v>
      </c>
      <c r="R258" s="275">
        <f ca="1">IF($D$258="Please Select",0,IF(AND($D$258=INT($D$258),R9=1),SUM(R80:OFFSET(R80,,$D$258-1)),(SUM(R80:OFFSET(R80,,$D$258-1),OFFSET(R80,,$D$258)*(ABS(INT($D$258)-Q251)))*R9)))</f>
        <v>0</v>
      </c>
      <c r="S258" s="275">
        <f ca="1">IF($D$258="Please Select",0,IF(AND($D$258=INT($D$258),S9=1),SUM(S80:OFFSET(S80,,$D$258-1)),(SUM(S80:OFFSET(S80,,$D$258-1),OFFSET(S80,,$D$258)*(ABS(INT($D$258)-R251)))*S9)))</f>
        <v>0</v>
      </c>
      <c r="T258" s="275">
        <f ca="1">IF($D$258="Please Select",0,IF(AND($D$258=INT($D$258),T9=1),SUM(T80:OFFSET(T80,,$D$258-1)),(SUM(T80:OFFSET(T80,,$D$258-1),OFFSET(T80,,$D$258)*(ABS(INT($D$258)-S251)))*T9)))</f>
        <v>0</v>
      </c>
      <c r="U258" s="275">
        <f ca="1">IF($D$258="Please Select",0,IF(AND($D$258=INT($D$258),U9=1),SUM(U80:OFFSET(U80,,$D$258-1)),(SUM(U80:OFFSET(U80,,$D$258-1),OFFSET(U80,,$D$258)*(ABS(INT($D$258)-T251)))*U9)))</f>
        <v>0</v>
      </c>
      <c r="V258" s="275">
        <f ca="1">IF($D$258="Please Select",0,IF(AND($D$258=INT($D$258),V9=1),SUM(V80:OFFSET(V80,,$D$258-1)),(SUM(V80:OFFSET(V80,,$D$258-1),OFFSET(V80,,$D$258)*(ABS(INT($D$258)-U251)))*V9)))</f>
        <v>0</v>
      </c>
      <c r="W258" s="275">
        <f ca="1">IF($D$258="Please Select",0,IF(AND($D$258=INT($D$258),W9=1),SUM(W80:OFFSET(W80,,$D$258-1)),(SUM(W80:OFFSET(W80,,$D$258-1),OFFSET(W80,,$D$258)*(ABS(INT($D$258)-V251)))*W9)))</f>
        <v>0</v>
      </c>
      <c r="X258" s="275">
        <f ca="1">IF($D$258="Please Select",0,IF(AND($D$258=INT($D$258),X9=1),SUM(X80:OFFSET(X80,,$D$258-1)),(SUM(X80:OFFSET(X80,,$D$258-1),OFFSET(X80,,$D$258)*(ABS(INT($D$258)-W251)))*X9)))</f>
        <v>0</v>
      </c>
      <c r="Y258" s="275">
        <f ca="1">IF($D$258="Please Select",0,IF(AND($D$258=INT($D$258),Y9=1),SUM(Y80:OFFSET(Y80,,$D$258-1)),(SUM(Y80:OFFSET(Y80,,$D$258-1),OFFSET(Y80,,$D$258)*(ABS(INT($D$258)-X251)))*Y9)))</f>
        <v>0</v>
      </c>
      <c r="Z258" s="275">
        <f ca="1">IF($D$258="Please Select",0,IF(AND($D$258=INT($D$258),Z9=1),SUM(Z80:OFFSET(Z80,,$D$258-1)),(SUM(Z80:OFFSET(Z80,,$D$258-1),OFFSET(Z80,,$D$258)*(ABS(INT($D$258)-Y251)))*Z9)))</f>
        <v>0</v>
      </c>
      <c r="AA258" s="275">
        <f ca="1">IF($D$258="Please Select",0,IF(AND($D$258=INT($D$258),AA9=1),SUM(AA80:OFFSET(AA80,,$D$258-1)),(SUM(AA80:OFFSET(AA80,,$D$258-1),OFFSET(AA80,,$D$258)*(ABS(INT($D$258)-Z251)))*AA9)))</f>
        <v>0</v>
      </c>
      <c r="AB258" s="275">
        <f ca="1">IF($D$258="Please Select",0,IF(AND($D$258=INT($D$258),AB9=1),SUM(AB80:OFFSET(AB80,,$D$258-1)),(SUM(AB80:OFFSET(AB80,,$D$258-1),OFFSET(AB80,,$D$258)*(ABS(INT($D$258)-AA251)))*AB9)))</f>
        <v>0</v>
      </c>
      <c r="AC258" s="275">
        <f ca="1">IF($D$258="Please Select",0,IF(AND($D$258=INT($D$258),AC9=1),SUM(AC80:OFFSET(AC80,,$D$258-1)),(SUM(AC80:OFFSET(AC80,,$D$258-1),OFFSET(AC80,,$D$258)*(ABS(INT($D$258)-AB251)))*AC9)))</f>
        <v>0</v>
      </c>
      <c r="AD258" s="275">
        <f ca="1">IF($D$258="Please Select",0,IF(AND($D$258=INT($D$258),AD9=1),SUM(AD80:OFFSET(AD80,,$D$258-1)),(SUM(AD80:OFFSET(AD80,,$D$258-1),OFFSET(AD80,,$D$258)*(ABS(INT($D$258)-AC251)))*AD9)))</f>
        <v>0</v>
      </c>
      <c r="AE258" s="275">
        <f ca="1">IF($D$258="Please Select",0,IF(AND($D$258=INT($D$258),AE9=1),SUM(AE80:OFFSET(AE80,,$D$258-1)),(SUM(AE80:OFFSET(AE80,,$D$258-1),OFFSET(AE80,,$D$258)*(ABS(INT($D$258)-AD251)))*AE9)))</f>
        <v>0</v>
      </c>
      <c r="AF258" s="275">
        <f ca="1">IF($D$258="Please Select",0,IF(AND($D$258=INT($D$258),AF9=1),SUM(AF80:OFFSET(AF80,,$D$258-1)),(SUM(AF80:OFFSET(AF80,,$D$258-1),OFFSET(AF80,,$D$258)*(ABS(INT($D$258)-AE251)))*AF9)))</f>
        <v>0</v>
      </c>
      <c r="AG258" s="275">
        <f ca="1">IF($D$258="Please Select",0,IF(AND($D$258=INT($D$258),AG9=1),SUM(AG80:OFFSET(AG80,,$D$258-1)),(SUM(AG80:OFFSET(AG80,,$D$258-1),OFFSET(AG80,,$D$258)*(ABS(INT($D$258)-AF251)))*AG9)))</f>
        <v>0</v>
      </c>
    </row>
    <row r="259" spans="4:33" s="4" customFormat="1" ht="15" hidden="1" outlineLevel="1">
      <c r="E259" s="3"/>
      <c r="F259" s="134"/>
      <c r="G259" s="450"/>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row>
    <row r="260" spans="4:33" s="4" customFormat="1" ht="15" hidden="1" outlineLevel="1">
      <c r="E260" s="1" t="s">
        <v>252</v>
      </c>
      <c r="F260" s="134"/>
      <c r="G260" s="450"/>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row>
    <row r="261" spans="4:33" s="4" customFormat="1" ht="15" hidden="1" outlineLevel="1">
      <c r="E261" s="3"/>
      <c r="F261" s="134" t="s">
        <v>253</v>
      </c>
      <c r="G261" s="450" t="s">
        <v>120</v>
      </c>
      <c r="H261" s="584">
        <f t="shared" ref="H261:H264" si="114">SUMIF($I$9:$AG$9,1,I261:AG261)</f>
        <v>0</v>
      </c>
      <c r="I261" s="133">
        <f t="shared" ref="I261:AG261" si="115">MAX(IF(AND(J9=0,I9=1),I224,0),0)</f>
        <v>0</v>
      </c>
      <c r="J261" s="133">
        <f t="shared" si="115"/>
        <v>0</v>
      </c>
      <c r="K261" s="133">
        <f t="shared" si="115"/>
        <v>0</v>
      </c>
      <c r="L261" s="133">
        <f t="shared" si="115"/>
        <v>0</v>
      </c>
      <c r="M261" s="133">
        <f t="shared" si="115"/>
        <v>0</v>
      </c>
      <c r="N261" s="133">
        <f t="shared" si="115"/>
        <v>0</v>
      </c>
      <c r="O261" s="133">
        <f t="shared" si="115"/>
        <v>0</v>
      </c>
      <c r="P261" s="133">
        <f t="shared" si="115"/>
        <v>0</v>
      </c>
      <c r="Q261" s="133">
        <f t="shared" si="115"/>
        <v>0</v>
      </c>
      <c r="R261" s="133">
        <f t="shared" si="115"/>
        <v>0</v>
      </c>
      <c r="S261" s="133">
        <f t="shared" si="115"/>
        <v>0</v>
      </c>
      <c r="T261" s="133">
        <f t="shared" si="115"/>
        <v>0</v>
      </c>
      <c r="U261" s="133">
        <f t="shared" si="115"/>
        <v>0</v>
      </c>
      <c r="V261" s="133">
        <f t="shared" si="115"/>
        <v>0</v>
      </c>
      <c r="W261" s="133">
        <f t="shared" si="115"/>
        <v>0</v>
      </c>
      <c r="X261" s="133">
        <f t="shared" si="115"/>
        <v>0</v>
      </c>
      <c r="Y261" s="133">
        <f t="shared" si="115"/>
        <v>0</v>
      </c>
      <c r="Z261" s="133">
        <f t="shared" si="115"/>
        <v>0</v>
      </c>
      <c r="AA261" s="133">
        <f t="shared" si="115"/>
        <v>0</v>
      </c>
      <c r="AB261" s="133">
        <f t="shared" si="115"/>
        <v>0</v>
      </c>
      <c r="AC261" s="133">
        <f t="shared" si="115"/>
        <v>0</v>
      </c>
      <c r="AD261" s="133">
        <f t="shared" si="115"/>
        <v>0</v>
      </c>
      <c r="AE261" s="133">
        <f t="shared" si="115"/>
        <v>0</v>
      </c>
      <c r="AF261" s="133">
        <f t="shared" si="115"/>
        <v>0</v>
      </c>
      <c r="AG261" s="133">
        <f t="shared" si="115"/>
        <v>0</v>
      </c>
    </row>
    <row r="262" spans="4:33" s="4" customFormat="1" ht="15" hidden="1" outlineLevel="1">
      <c r="E262" s="3"/>
      <c r="F262" s="134" t="s">
        <v>254</v>
      </c>
      <c r="G262" s="450" t="s">
        <v>120</v>
      </c>
      <c r="H262" s="584">
        <f t="shared" si="114"/>
        <v>0</v>
      </c>
      <c r="I262" s="133">
        <f>MAX(IF(AND(J9=0,I9=1),-SUM($I$160:I160)+SUM($I$161:I161),0),0)</f>
        <v>0</v>
      </c>
      <c r="J262" s="133">
        <f>MAX(IF(AND(K9=0,J9=1),-SUM($I$160:J160)+SUM($I$161:J161),0),0)</f>
        <v>0</v>
      </c>
      <c r="K262" s="133">
        <f>MAX(IF(AND(L9=0,K9=1),-SUM($I$160:K160)+SUM($I$161:K161),0),0)</f>
        <v>0</v>
      </c>
      <c r="L262" s="133">
        <f>MAX(IF(AND(M9=0,L9=1),-SUM($I$160:L160)+SUM($I$161:L161),0),0)</f>
        <v>0</v>
      </c>
      <c r="M262" s="133">
        <f>MAX(IF(AND(N9=0,M9=1),-SUM($I$160:M160)+SUM($I$161:M161),0),0)</f>
        <v>0</v>
      </c>
      <c r="N262" s="133">
        <f>MAX(IF(AND(O9=0,N9=1),-SUM($I$160:N160)+SUM($I$161:N161),0),0)</f>
        <v>0</v>
      </c>
      <c r="O262" s="133">
        <f>MAX(IF(AND(P9=0,O9=1),-SUM($I$160:O160)+SUM($I$161:O161),0),0)</f>
        <v>0</v>
      </c>
      <c r="P262" s="133">
        <f>MAX(IF(AND(Q9=0,P9=1),-SUM($I$160:P160)+SUM($I$161:P161),0),0)</f>
        <v>0</v>
      </c>
      <c r="Q262" s="133">
        <f>MAX(IF(AND(R9=0,Q9=1),-SUM($I$160:Q160)+SUM($I$161:Q161),0),0)</f>
        <v>0</v>
      </c>
      <c r="R262" s="133">
        <f>MAX(IF(AND(S9=0,R9=1),-SUM($I$160:R160)+SUM($I$161:R161),0),0)</f>
        <v>0</v>
      </c>
      <c r="S262" s="133">
        <f>MAX(IF(AND(T9=0,S9=1),-SUM($I$160:S160)+SUM($I$161:S161),0),0)</f>
        <v>0</v>
      </c>
      <c r="T262" s="133">
        <f>MAX(IF(AND(U9=0,T9=1),-SUM($I$160:T160)+SUM($I$161:T161),0),0)</f>
        <v>0</v>
      </c>
      <c r="U262" s="133">
        <f>MAX(IF(AND(V9=0,U9=1),-SUM($I$160:U160)+SUM($I$161:U161),0),0)</f>
        <v>0</v>
      </c>
      <c r="V262" s="133">
        <f>MAX(IF(AND(W9=0,V9=1),-SUM($I$160:V160)+SUM($I$161:V161),0),0)</f>
        <v>0</v>
      </c>
      <c r="W262" s="133">
        <f>MAX(IF(AND(X9=0,W9=1),-SUM($I$160:W160)+SUM($I$161:W161),0),0)</f>
        <v>0</v>
      </c>
      <c r="X262" s="133">
        <f>MAX(IF(AND(Y9=0,X9=1),-SUM($I$160:X160)+SUM($I$161:X161),0),0)</f>
        <v>0</v>
      </c>
      <c r="Y262" s="133">
        <f>MAX(IF(AND(Z9=0,Y9=1),-SUM($I$160:Y160)+SUM($I$161:Y161),0),0)</f>
        <v>0</v>
      </c>
      <c r="Z262" s="133">
        <f>MAX(IF(AND(AA9=0,Z9=1),-SUM($I$160:Z160)+SUM($I$161:Z161),0),0)</f>
        <v>0</v>
      </c>
      <c r="AA262" s="133">
        <f>MAX(IF(AND(AB9=0,AA9=1),-SUM($I$160:AA160)+SUM($I$161:AA161),0),0)</f>
        <v>0</v>
      </c>
      <c r="AB262" s="133">
        <f>MAX(IF(AND(AC9=0,AB9=1),-SUM($I$160:AB160)+SUM($I$161:AB161),0),0)</f>
        <v>0</v>
      </c>
      <c r="AC262" s="133">
        <f>MAX(IF(AND(AD9=0,AC9=1),-SUM($I$160:AC160)+SUM($I$161:AC161),0),0)</f>
        <v>0</v>
      </c>
      <c r="AD262" s="133">
        <f>MAX(IF(AND(AE9=0,AD9=1),-SUM($I$160:AD160)+SUM($I$161:AD161),0),0)</f>
        <v>0</v>
      </c>
      <c r="AE262" s="133">
        <f>MAX(IF(AND(AF9=0,AE9=1),-SUM($I$160:AE160)+SUM($I$161:AE161),0),0)</f>
        <v>0</v>
      </c>
      <c r="AF262" s="133">
        <f>MAX(IF(AND(AG9=0,AF9=1),-SUM($I$160:AF160)+SUM($I$161:AF161),0),0)</f>
        <v>0</v>
      </c>
      <c r="AG262" s="133">
        <f>MAX(IF(AND(AH9=0,AG9=1),-SUM($I$160:AG160)+SUM($I$161:AG161),0),0)</f>
        <v>0</v>
      </c>
    </row>
    <row r="263" spans="4:33" s="4" customFormat="1" ht="15" hidden="1" outlineLevel="1">
      <c r="E263" s="3"/>
      <c r="F263" s="134" t="s">
        <v>255</v>
      </c>
      <c r="G263" s="450" t="s">
        <v>120</v>
      </c>
      <c r="H263" s="584">
        <f t="shared" si="114"/>
        <v>0</v>
      </c>
      <c r="I263" s="133">
        <f>MAX(IF(AND(J9=0,I9=1),-SUM($I$190:I190)+SUM($I$191:I191)+SUM($I$192:I192),0),0)</f>
        <v>0</v>
      </c>
      <c r="J263" s="133">
        <f>MAX(IF(AND(K9=0,J9=1),-SUM($I$190:J190)+SUM($I$191:J191)+SUM($I$192:J192),0),0)</f>
        <v>0</v>
      </c>
      <c r="K263" s="133">
        <f>MAX(IF(AND(L9=0,K9=1),-SUM($I$190:K190)+SUM($I$191:K191)+SUM($I$192:K192),0),0)</f>
        <v>0</v>
      </c>
      <c r="L263" s="133">
        <f>MAX(IF(AND(M9=0,L9=1),-SUM($I$190:L190)+SUM($I$191:L191)+SUM($I$192:L192),0),0)</f>
        <v>0</v>
      </c>
      <c r="M263" s="133">
        <f>MAX(IF(AND(N9=0,M9=1),-SUM($I$190:M190)+SUM($I$191:M191)+SUM($I$192:M192),0),0)</f>
        <v>0</v>
      </c>
      <c r="N263" s="133">
        <f>MAX(IF(AND(O9=0,N9=1),-SUM($I$190:N190)+SUM($I$191:N191)+SUM($I$192:N192),0),0)</f>
        <v>0</v>
      </c>
      <c r="O263" s="133">
        <f>MAX(IF(AND(P9=0,O9=1),-SUM($I$190:O190)+SUM($I$191:O191)+SUM($I$192:O192),0),0)</f>
        <v>0</v>
      </c>
      <c r="P263" s="133">
        <f>MAX(IF(AND(Q9=0,P9=1),-SUM($I$190:P190)+SUM($I$191:P191)+SUM($I$192:P192),0),0)</f>
        <v>0</v>
      </c>
      <c r="Q263" s="133">
        <f>MAX(IF(AND(R9=0,Q9=1),-SUM($I$190:Q190)+SUM($I$191:Q191)+SUM($I$192:Q192),0),0)</f>
        <v>0</v>
      </c>
      <c r="R263" s="133">
        <f>MAX(IF(AND(S9=0,R9=1),-SUM($I$190:R190)+SUM($I$191:R191)+SUM($I$192:R192),0),0)</f>
        <v>0</v>
      </c>
      <c r="S263" s="133">
        <f>MAX(IF(AND(T9=0,S9=1),-SUM($I$190:S190)+SUM($I$191:S191)+SUM($I$192:S192),0),0)</f>
        <v>0</v>
      </c>
      <c r="T263" s="133">
        <f>MAX(IF(AND(U9=0,T9=1),-SUM($I$190:T190)+SUM($I$191:T191)+SUM($I$192:T192),0),0)</f>
        <v>0</v>
      </c>
      <c r="U263" s="133">
        <f>MAX(IF(AND(V9=0,U9=1),-SUM($I$190:U190)+SUM($I$191:U191)+SUM($I$192:U192),0),0)</f>
        <v>0</v>
      </c>
      <c r="V263" s="133">
        <f>MAX(IF(AND(W9=0,V9=1),-SUM($I$190:V190)+SUM($I$191:V191)+SUM($I$192:V192),0),0)</f>
        <v>0</v>
      </c>
      <c r="W263" s="133">
        <f>MAX(IF(AND(X9=0,W9=1),-SUM($I$190:W190)+SUM($I$191:W191)+SUM($I$192:W192),0),0)</f>
        <v>0</v>
      </c>
      <c r="X263" s="133">
        <f>MAX(IF(AND(Y9=0,X9=1),-SUM($I$190:X190)+SUM($I$191:X191)+SUM($I$192:X192),0),0)</f>
        <v>0</v>
      </c>
      <c r="Y263" s="133">
        <f>MAX(IF(AND(Z9=0,Y9=1),-SUM($I$190:Y190)+SUM($I$191:Y191)+SUM($I$192:Y192),0),0)</f>
        <v>0</v>
      </c>
      <c r="Z263" s="133">
        <f>MAX(IF(AND(AA9=0,Z9=1),-SUM($I$190:Z190)+SUM($I$191:Z191)+SUM($I$192:Z192),0),0)</f>
        <v>0</v>
      </c>
      <c r="AA263" s="133">
        <f>MAX(IF(AND(AB9=0,AA9=1),-SUM($I$190:AA190)+SUM($I$191:AA191)+SUM($I$192:AA192),0),0)</f>
        <v>0</v>
      </c>
      <c r="AB263" s="133">
        <f>MAX(IF(AND(AC9=0,AB9=1),-SUM($I$190:AB190)+SUM($I$191:AB191)+SUM($I$192:AB192),0),0)</f>
        <v>0</v>
      </c>
      <c r="AC263" s="133">
        <f>MAX(IF(AND(AD9=0,AC9=1),-SUM($I$190:AC190)+SUM($I$191:AC191)+SUM($I$192:AC192),0),0)</f>
        <v>0</v>
      </c>
      <c r="AD263" s="133">
        <f>MAX(IF(AND(AE9=0,AD9=1),-SUM($I$190:AD190)+SUM($I$191:AD191)+SUM($I$192:AD192),0),0)</f>
        <v>0</v>
      </c>
      <c r="AE263" s="133">
        <f>MAX(IF(AND(AF9=0,AE9=1),-SUM($I$190:AE190)+SUM($I$191:AE191)+SUM($I$192:AE192),0),0)</f>
        <v>0</v>
      </c>
      <c r="AF263" s="133">
        <f>MAX(IF(AND(AG9=0,AF9=1),-SUM($I$190:AF190)+SUM($I$191:AF191)+SUM($I$192:AF192),0),0)</f>
        <v>0</v>
      </c>
      <c r="AG263" s="133">
        <f>MAX(IF(AND(AH9=0,AG9=1),-SUM($I$190:AG190)+SUM($I$191:AG191)+SUM($I$192:AG192),0),0)</f>
        <v>0</v>
      </c>
    </row>
    <row r="264" spans="4:33" s="4" customFormat="1" ht="15" hidden="1" outlineLevel="1">
      <c r="E264" s="3"/>
      <c r="F264" s="134" t="s">
        <v>238</v>
      </c>
      <c r="G264" s="450" t="s">
        <v>120</v>
      </c>
      <c r="H264" s="584">
        <f t="shared" si="114"/>
        <v>0</v>
      </c>
      <c r="I264" s="133">
        <f t="shared" ref="I264:AG264" si="116">MAX(IF(AND(I9=1,J9=0),I244,0),0)</f>
        <v>0</v>
      </c>
      <c r="J264" s="133">
        <f t="shared" si="116"/>
        <v>0</v>
      </c>
      <c r="K264" s="133">
        <f t="shared" si="116"/>
        <v>0</v>
      </c>
      <c r="L264" s="133">
        <f t="shared" si="116"/>
        <v>0</v>
      </c>
      <c r="M264" s="133">
        <f t="shared" si="116"/>
        <v>0</v>
      </c>
      <c r="N264" s="133">
        <f t="shared" si="116"/>
        <v>0</v>
      </c>
      <c r="O264" s="133">
        <f t="shared" si="116"/>
        <v>0</v>
      </c>
      <c r="P264" s="133">
        <f t="shared" si="116"/>
        <v>0</v>
      </c>
      <c r="Q264" s="133">
        <f t="shared" si="116"/>
        <v>0</v>
      </c>
      <c r="R264" s="133">
        <f t="shared" si="116"/>
        <v>0</v>
      </c>
      <c r="S264" s="133">
        <f t="shared" si="116"/>
        <v>0</v>
      </c>
      <c r="T264" s="133">
        <f t="shared" si="116"/>
        <v>0</v>
      </c>
      <c r="U264" s="133">
        <f t="shared" si="116"/>
        <v>0</v>
      </c>
      <c r="V264" s="133">
        <f t="shared" si="116"/>
        <v>0</v>
      </c>
      <c r="W264" s="133">
        <f t="shared" si="116"/>
        <v>0</v>
      </c>
      <c r="X264" s="133">
        <f t="shared" si="116"/>
        <v>0</v>
      </c>
      <c r="Y264" s="133">
        <f t="shared" si="116"/>
        <v>0</v>
      </c>
      <c r="Z264" s="133">
        <f t="shared" si="116"/>
        <v>0</v>
      </c>
      <c r="AA264" s="133">
        <f t="shared" si="116"/>
        <v>0</v>
      </c>
      <c r="AB264" s="133">
        <f t="shared" si="116"/>
        <v>0</v>
      </c>
      <c r="AC264" s="133">
        <f t="shared" si="116"/>
        <v>0</v>
      </c>
      <c r="AD264" s="133">
        <f t="shared" si="116"/>
        <v>0</v>
      </c>
      <c r="AE264" s="133">
        <f t="shared" si="116"/>
        <v>0</v>
      </c>
      <c r="AF264" s="133">
        <f t="shared" si="116"/>
        <v>0</v>
      </c>
      <c r="AG264" s="133">
        <f t="shared" si="116"/>
        <v>0</v>
      </c>
    </row>
    <row r="265" spans="4:33" s="4" customFormat="1" ht="15" hidden="1" outlineLevel="1">
      <c r="E265" s="3"/>
      <c r="F265" s="134"/>
      <c r="G265" s="450"/>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row>
    <row r="266" spans="4:33" s="4" customFormat="1" ht="15" hidden="1" outlineLevel="1">
      <c r="E266" s="1" t="s">
        <v>256</v>
      </c>
      <c r="F266" s="134"/>
      <c r="G266" s="450"/>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row>
    <row r="267" spans="4:33" s="4" customFormat="1" ht="15" hidden="1" outlineLevel="1">
      <c r="F267" s="141" t="s">
        <v>257</v>
      </c>
      <c r="G267" s="450" t="s">
        <v>120</v>
      </c>
      <c r="H267" s="584" cm="1">
        <f t="array" ref="H267">SUMPRODUCT((($I$7:$AG$7)=1)*I267:AG267)+SUMPRODUCT((($I$9:$AG$9)=1)*I267:AG267)-SUMPRODUCT((($I$8:$AG$8)=1)*I267:AG267)</f>
        <v>0</v>
      </c>
      <c r="I267" s="133">
        <f t="shared" ref="I267:AG267" si="117">-I141-I142-I216</f>
        <v>0</v>
      </c>
      <c r="J267" s="133">
        <f>-J141-J142-J216</f>
        <v>0</v>
      </c>
      <c r="K267" s="133">
        <f>-K141-K142-K216</f>
        <v>0</v>
      </c>
      <c r="L267" s="133">
        <f t="shared" si="117"/>
        <v>0</v>
      </c>
      <c r="M267" s="133">
        <f t="shared" si="117"/>
        <v>0</v>
      </c>
      <c r="N267" s="133">
        <f t="shared" si="117"/>
        <v>0</v>
      </c>
      <c r="O267" s="133">
        <f t="shared" si="117"/>
        <v>0</v>
      </c>
      <c r="P267" s="133">
        <f t="shared" si="117"/>
        <v>0</v>
      </c>
      <c r="Q267" s="133">
        <f t="shared" si="117"/>
        <v>0</v>
      </c>
      <c r="R267" s="133">
        <f t="shared" si="117"/>
        <v>0</v>
      </c>
      <c r="S267" s="133">
        <f t="shared" si="117"/>
        <v>0</v>
      </c>
      <c r="T267" s="133">
        <f t="shared" si="117"/>
        <v>0</v>
      </c>
      <c r="U267" s="133">
        <f t="shared" si="117"/>
        <v>0</v>
      </c>
      <c r="V267" s="133">
        <f t="shared" si="117"/>
        <v>0</v>
      </c>
      <c r="W267" s="133">
        <f t="shared" si="117"/>
        <v>0</v>
      </c>
      <c r="X267" s="133">
        <f t="shared" si="117"/>
        <v>0</v>
      </c>
      <c r="Y267" s="133">
        <f t="shared" si="117"/>
        <v>0</v>
      </c>
      <c r="Z267" s="133">
        <f t="shared" si="117"/>
        <v>0</v>
      </c>
      <c r="AA267" s="133">
        <f t="shared" si="117"/>
        <v>0</v>
      </c>
      <c r="AB267" s="133">
        <f t="shared" si="117"/>
        <v>0</v>
      </c>
      <c r="AC267" s="133">
        <f t="shared" si="117"/>
        <v>0</v>
      </c>
      <c r="AD267" s="133">
        <f t="shared" si="117"/>
        <v>0</v>
      </c>
      <c r="AE267" s="133">
        <f t="shared" si="117"/>
        <v>0</v>
      </c>
      <c r="AF267" s="133">
        <f t="shared" si="117"/>
        <v>0</v>
      </c>
      <c r="AG267" s="133">
        <f t="shared" si="117"/>
        <v>0</v>
      </c>
    </row>
    <row r="268" spans="4:33" s="4" customFormat="1" ht="15" hidden="1" outlineLevel="1">
      <c r="E268" s="3"/>
      <c r="F268" s="134" t="s">
        <v>258</v>
      </c>
      <c r="G268" s="450" t="s">
        <v>120</v>
      </c>
      <c r="H268" s="584">
        <f t="shared" ref="H268:H272" si="118">SUMIF($I$9:$AG$9,1,I268:AG268)</f>
        <v>0</v>
      </c>
      <c r="I268" s="133">
        <f t="shared" ref="I268:AG269" si="119">-I205</f>
        <v>0</v>
      </c>
      <c r="J268" s="133">
        <f t="shared" si="119"/>
        <v>0</v>
      </c>
      <c r="K268" s="133">
        <f t="shared" si="119"/>
        <v>0</v>
      </c>
      <c r="L268" s="133">
        <f t="shared" si="119"/>
        <v>0</v>
      </c>
      <c r="M268" s="133">
        <f t="shared" si="119"/>
        <v>0</v>
      </c>
      <c r="N268" s="133">
        <f t="shared" si="119"/>
        <v>0</v>
      </c>
      <c r="O268" s="133">
        <f t="shared" si="119"/>
        <v>0</v>
      </c>
      <c r="P268" s="133">
        <f t="shared" si="119"/>
        <v>0</v>
      </c>
      <c r="Q268" s="133">
        <f t="shared" si="119"/>
        <v>0</v>
      </c>
      <c r="R268" s="133">
        <f t="shared" si="119"/>
        <v>0</v>
      </c>
      <c r="S268" s="133">
        <f t="shared" si="119"/>
        <v>0</v>
      </c>
      <c r="T268" s="133">
        <f t="shared" si="119"/>
        <v>0</v>
      </c>
      <c r="U268" s="133">
        <f t="shared" si="119"/>
        <v>0</v>
      </c>
      <c r="V268" s="133">
        <f t="shared" si="119"/>
        <v>0</v>
      </c>
      <c r="W268" s="133">
        <f t="shared" si="119"/>
        <v>0</v>
      </c>
      <c r="X268" s="133">
        <f t="shared" si="119"/>
        <v>0</v>
      </c>
      <c r="Y268" s="133">
        <f t="shared" si="119"/>
        <v>0</v>
      </c>
      <c r="Z268" s="133">
        <f t="shared" si="119"/>
        <v>0</v>
      </c>
      <c r="AA268" s="133">
        <f t="shared" si="119"/>
        <v>0</v>
      </c>
      <c r="AB268" s="133">
        <f t="shared" si="119"/>
        <v>0</v>
      </c>
      <c r="AC268" s="133">
        <f t="shared" si="119"/>
        <v>0</v>
      </c>
      <c r="AD268" s="133">
        <f t="shared" si="119"/>
        <v>0</v>
      </c>
      <c r="AE268" s="133">
        <f t="shared" si="119"/>
        <v>0</v>
      </c>
      <c r="AF268" s="133">
        <f t="shared" si="119"/>
        <v>0</v>
      </c>
      <c r="AG268" s="133">
        <f t="shared" si="119"/>
        <v>0</v>
      </c>
    </row>
    <row r="269" spans="4:33" s="4" customFormat="1" ht="15" hidden="1" outlineLevel="1">
      <c r="E269" s="3"/>
      <c r="F269" s="134" t="s">
        <v>259</v>
      </c>
      <c r="G269" s="450" t="s">
        <v>120</v>
      </c>
      <c r="H269" s="584">
        <f t="shared" si="118"/>
        <v>0</v>
      </c>
      <c r="I269" s="133">
        <f t="shared" si="119"/>
        <v>0</v>
      </c>
      <c r="J269" s="133">
        <f t="shared" si="119"/>
        <v>0</v>
      </c>
      <c r="K269" s="133">
        <f t="shared" si="119"/>
        <v>0</v>
      </c>
      <c r="L269" s="133">
        <f t="shared" si="119"/>
        <v>0</v>
      </c>
      <c r="M269" s="133">
        <f t="shared" si="119"/>
        <v>0</v>
      </c>
      <c r="N269" s="133">
        <f t="shared" si="119"/>
        <v>0</v>
      </c>
      <c r="O269" s="133">
        <f t="shared" si="119"/>
        <v>0</v>
      </c>
      <c r="P269" s="133">
        <f t="shared" si="119"/>
        <v>0</v>
      </c>
      <c r="Q269" s="133">
        <f t="shared" si="119"/>
        <v>0</v>
      </c>
      <c r="R269" s="133">
        <f t="shared" si="119"/>
        <v>0</v>
      </c>
      <c r="S269" s="133">
        <f t="shared" si="119"/>
        <v>0</v>
      </c>
      <c r="T269" s="133">
        <f t="shared" si="119"/>
        <v>0</v>
      </c>
      <c r="U269" s="133">
        <f t="shared" si="119"/>
        <v>0</v>
      </c>
      <c r="V269" s="133">
        <f t="shared" si="119"/>
        <v>0</v>
      </c>
      <c r="W269" s="133">
        <f t="shared" si="119"/>
        <v>0</v>
      </c>
      <c r="X269" s="133">
        <f t="shared" si="119"/>
        <v>0</v>
      </c>
      <c r="Y269" s="133">
        <f t="shared" si="119"/>
        <v>0</v>
      </c>
      <c r="Z269" s="133">
        <f t="shared" si="119"/>
        <v>0</v>
      </c>
      <c r="AA269" s="133">
        <f t="shared" si="119"/>
        <v>0</v>
      </c>
      <c r="AB269" s="133">
        <f t="shared" si="119"/>
        <v>0</v>
      </c>
      <c r="AC269" s="133">
        <f t="shared" si="119"/>
        <v>0</v>
      </c>
      <c r="AD269" s="133">
        <f t="shared" si="119"/>
        <v>0</v>
      </c>
      <c r="AE269" s="133">
        <f t="shared" si="119"/>
        <v>0</v>
      </c>
      <c r="AF269" s="133">
        <f t="shared" si="119"/>
        <v>0</v>
      </c>
      <c r="AG269" s="133">
        <f t="shared" si="119"/>
        <v>0</v>
      </c>
    </row>
    <row r="270" spans="4:33" s="4" customFormat="1" ht="15" hidden="1" outlineLevel="1">
      <c r="E270" s="3"/>
      <c r="F270" s="134" t="str">
        <f>F217</f>
        <v>Total Dividends</v>
      </c>
      <c r="G270" s="450" t="s">
        <v>120</v>
      </c>
      <c r="H270" s="584">
        <f t="shared" si="118"/>
        <v>0</v>
      </c>
      <c r="I270" s="133">
        <f t="shared" ref="I270:AG270" si="120">-I217</f>
        <v>0</v>
      </c>
      <c r="J270" s="133">
        <f t="shared" si="120"/>
        <v>0</v>
      </c>
      <c r="K270" s="133">
        <f t="shared" si="120"/>
        <v>0</v>
      </c>
      <c r="L270" s="133">
        <f t="shared" si="120"/>
        <v>0</v>
      </c>
      <c r="M270" s="133">
        <f t="shared" si="120"/>
        <v>0</v>
      </c>
      <c r="N270" s="133">
        <f t="shared" si="120"/>
        <v>0</v>
      </c>
      <c r="O270" s="133">
        <f t="shared" si="120"/>
        <v>0</v>
      </c>
      <c r="P270" s="133">
        <f t="shared" si="120"/>
        <v>0</v>
      </c>
      <c r="Q270" s="133">
        <f t="shared" si="120"/>
        <v>0</v>
      </c>
      <c r="R270" s="133">
        <f t="shared" si="120"/>
        <v>0</v>
      </c>
      <c r="S270" s="133">
        <f t="shared" si="120"/>
        <v>0</v>
      </c>
      <c r="T270" s="133">
        <f t="shared" si="120"/>
        <v>0</v>
      </c>
      <c r="U270" s="133">
        <f t="shared" si="120"/>
        <v>0</v>
      </c>
      <c r="V270" s="133">
        <f t="shared" si="120"/>
        <v>0</v>
      </c>
      <c r="W270" s="133">
        <f t="shared" si="120"/>
        <v>0</v>
      </c>
      <c r="X270" s="133">
        <f t="shared" si="120"/>
        <v>0</v>
      </c>
      <c r="Y270" s="133">
        <f t="shared" si="120"/>
        <v>0</v>
      </c>
      <c r="Z270" s="133">
        <f t="shared" si="120"/>
        <v>0</v>
      </c>
      <c r="AA270" s="133">
        <f t="shared" si="120"/>
        <v>0</v>
      </c>
      <c r="AB270" s="133">
        <f t="shared" si="120"/>
        <v>0</v>
      </c>
      <c r="AC270" s="133">
        <f t="shared" si="120"/>
        <v>0</v>
      </c>
      <c r="AD270" s="133">
        <f t="shared" si="120"/>
        <v>0</v>
      </c>
      <c r="AE270" s="133">
        <f t="shared" si="120"/>
        <v>0</v>
      </c>
      <c r="AF270" s="133">
        <f t="shared" si="120"/>
        <v>0</v>
      </c>
      <c r="AG270" s="133">
        <f t="shared" si="120"/>
        <v>0</v>
      </c>
    </row>
    <row r="271" spans="4:33" s="4" customFormat="1" ht="15" hidden="1" outlineLevel="1">
      <c r="E271" s="3"/>
      <c r="F271" s="134" t="s">
        <v>260</v>
      </c>
      <c r="G271" s="450" t="s">
        <v>120</v>
      </c>
      <c r="H271" s="584">
        <f t="shared" si="118"/>
        <v>0</v>
      </c>
      <c r="I271" s="133">
        <f>I261+I262+I263</f>
        <v>0</v>
      </c>
      <c r="J271" s="133">
        <f t="shared" ref="J271:AG271" si="121">J261+J262+J263</f>
        <v>0</v>
      </c>
      <c r="K271" s="133">
        <f t="shared" si="121"/>
        <v>0</v>
      </c>
      <c r="L271" s="133">
        <f t="shared" si="121"/>
        <v>0</v>
      </c>
      <c r="M271" s="133">
        <f t="shared" si="121"/>
        <v>0</v>
      </c>
      <c r="N271" s="133">
        <f t="shared" si="121"/>
        <v>0</v>
      </c>
      <c r="O271" s="133">
        <f t="shared" si="121"/>
        <v>0</v>
      </c>
      <c r="P271" s="133">
        <f t="shared" si="121"/>
        <v>0</v>
      </c>
      <c r="Q271" s="133">
        <f t="shared" si="121"/>
        <v>0</v>
      </c>
      <c r="R271" s="133">
        <f t="shared" si="121"/>
        <v>0</v>
      </c>
      <c r="S271" s="133">
        <f t="shared" si="121"/>
        <v>0</v>
      </c>
      <c r="T271" s="133">
        <f t="shared" si="121"/>
        <v>0</v>
      </c>
      <c r="U271" s="133">
        <f t="shared" si="121"/>
        <v>0</v>
      </c>
      <c r="V271" s="133">
        <f t="shared" si="121"/>
        <v>0</v>
      </c>
      <c r="W271" s="133">
        <f t="shared" si="121"/>
        <v>0</v>
      </c>
      <c r="X271" s="133">
        <f t="shared" si="121"/>
        <v>0</v>
      </c>
      <c r="Y271" s="133">
        <f t="shared" si="121"/>
        <v>0</v>
      </c>
      <c r="Z271" s="133">
        <f>Z261+Z262+Z263</f>
        <v>0</v>
      </c>
      <c r="AA271" s="133">
        <f t="shared" si="121"/>
        <v>0</v>
      </c>
      <c r="AB271" s="133">
        <f t="shared" si="121"/>
        <v>0</v>
      </c>
      <c r="AC271" s="133">
        <f>AC261+AC262+AC263</f>
        <v>0</v>
      </c>
      <c r="AD271" s="133">
        <f t="shared" si="121"/>
        <v>0</v>
      </c>
      <c r="AE271" s="133">
        <f t="shared" si="121"/>
        <v>0</v>
      </c>
      <c r="AF271" s="133">
        <f t="shared" si="121"/>
        <v>0</v>
      </c>
      <c r="AG271" s="133">
        <f t="shared" si="121"/>
        <v>0</v>
      </c>
    </row>
    <row r="272" spans="4:33" s="4" customFormat="1" ht="15" hidden="1" outlineLevel="1">
      <c r="E272" s="3"/>
      <c r="F272" s="134" t="s">
        <v>261</v>
      </c>
      <c r="G272" s="450" t="s">
        <v>120</v>
      </c>
      <c r="H272" s="584">
        <f t="shared" si="118"/>
        <v>0</v>
      </c>
      <c r="I272" s="133">
        <f>I264</f>
        <v>0</v>
      </c>
      <c r="J272" s="133">
        <f t="shared" ref="J272:AG272" si="122">J264</f>
        <v>0</v>
      </c>
      <c r="K272" s="133">
        <f t="shared" si="122"/>
        <v>0</v>
      </c>
      <c r="L272" s="133">
        <f t="shared" si="122"/>
        <v>0</v>
      </c>
      <c r="M272" s="133">
        <f t="shared" si="122"/>
        <v>0</v>
      </c>
      <c r="N272" s="133">
        <f t="shared" si="122"/>
        <v>0</v>
      </c>
      <c r="O272" s="133">
        <f t="shared" si="122"/>
        <v>0</v>
      </c>
      <c r="P272" s="133">
        <f t="shared" si="122"/>
        <v>0</v>
      </c>
      <c r="Q272" s="133">
        <f t="shared" si="122"/>
        <v>0</v>
      </c>
      <c r="R272" s="133">
        <f t="shared" si="122"/>
        <v>0</v>
      </c>
      <c r="S272" s="133">
        <f t="shared" si="122"/>
        <v>0</v>
      </c>
      <c r="T272" s="133">
        <f t="shared" si="122"/>
        <v>0</v>
      </c>
      <c r="U272" s="133">
        <f t="shared" si="122"/>
        <v>0</v>
      </c>
      <c r="V272" s="133">
        <f t="shared" si="122"/>
        <v>0</v>
      </c>
      <c r="W272" s="133">
        <f t="shared" si="122"/>
        <v>0</v>
      </c>
      <c r="X272" s="133">
        <f t="shared" si="122"/>
        <v>0</v>
      </c>
      <c r="Y272" s="133">
        <f t="shared" si="122"/>
        <v>0</v>
      </c>
      <c r="Z272" s="133">
        <f t="shared" si="122"/>
        <v>0</v>
      </c>
      <c r="AA272" s="133">
        <f t="shared" si="122"/>
        <v>0</v>
      </c>
      <c r="AB272" s="133">
        <f t="shared" si="122"/>
        <v>0</v>
      </c>
      <c r="AC272" s="133">
        <f t="shared" si="122"/>
        <v>0</v>
      </c>
      <c r="AD272" s="133">
        <f t="shared" si="122"/>
        <v>0</v>
      </c>
      <c r="AE272" s="133">
        <f t="shared" si="122"/>
        <v>0</v>
      </c>
      <c r="AF272" s="133">
        <f t="shared" si="122"/>
        <v>0</v>
      </c>
      <c r="AG272" s="133">
        <f t="shared" si="122"/>
        <v>0</v>
      </c>
    </row>
    <row r="273" spans="1:33" s="4" customFormat="1" ht="15" hidden="1" outlineLevel="1">
      <c r="E273" s="3"/>
      <c r="F273" s="134" t="s">
        <v>219</v>
      </c>
      <c r="G273" s="450" t="s">
        <v>120</v>
      </c>
      <c r="H273" s="19">
        <v>-9.9999999999999994E-12</v>
      </c>
      <c r="I273" s="550">
        <f t="shared" ref="I273:AG273" si="123">IF(OR(I7=1,I9=1),SUM(I267:I272),0)</f>
        <v>0</v>
      </c>
      <c r="J273" s="550">
        <f t="shared" si="123"/>
        <v>0</v>
      </c>
      <c r="K273" s="550">
        <f t="shared" si="123"/>
        <v>0</v>
      </c>
      <c r="L273" s="550">
        <f t="shared" si="123"/>
        <v>0</v>
      </c>
      <c r="M273" s="550">
        <f t="shared" si="123"/>
        <v>0</v>
      </c>
      <c r="N273" s="550">
        <f t="shared" si="123"/>
        <v>0</v>
      </c>
      <c r="O273" s="550">
        <f t="shared" si="123"/>
        <v>0</v>
      </c>
      <c r="P273" s="550">
        <f t="shared" si="123"/>
        <v>0</v>
      </c>
      <c r="Q273" s="550">
        <f t="shared" si="123"/>
        <v>0</v>
      </c>
      <c r="R273" s="550">
        <f t="shared" si="123"/>
        <v>0</v>
      </c>
      <c r="S273" s="550">
        <f t="shared" si="123"/>
        <v>0</v>
      </c>
      <c r="T273" s="550">
        <f t="shared" si="123"/>
        <v>0</v>
      </c>
      <c r="U273" s="550">
        <f t="shared" si="123"/>
        <v>0</v>
      </c>
      <c r="V273" s="550">
        <f t="shared" si="123"/>
        <v>0</v>
      </c>
      <c r="W273" s="550">
        <f t="shared" si="123"/>
        <v>0</v>
      </c>
      <c r="X273" s="550">
        <f t="shared" si="123"/>
        <v>0</v>
      </c>
      <c r="Y273" s="550">
        <f t="shared" si="123"/>
        <v>0</v>
      </c>
      <c r="Z273" s="550">
        <f t="shared" si="123"/>
        <v>0</v>
      </c>
      <c r="AA273" s="550">
        <f t="shared" si="123"/>
        <v>0</v>
      </c>
      <c r="AB273" s="550">
        <f t="shared" si="123"/>
        <v>0</v>
      </c>
      <c r="AC273" s="550">
        <f t="shared" si="123"/>
        <v>0</v>
      </c>
      <c r="AD273" s="550">
        <f t="shared" si="123"/>
        <v>0</v>
      </c>
      <c r="AE273" s="550">
        <f t="shared" si="123"/>
        <v>0</v>
      </c>
      <c r="AF273" s="550">
        <f t="shared" si="123"/>
        <v>0</v>
      </c>
      <c r="AG273" s="550">
        <f t="shared" si="123"/>
        <v>0</v>
      </c>
    </row>
    <row r="274" spans="1:33" s="4" customFormat="1" ht="15" hidden="1" outlineLevel="1">
      <c r="E274" s="3"/>
      <c r="F274" s="134"/>
      <c r="G274" s="450"/>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row>
    <row r="275" spans="1:33" s="4" customFormat="1" ht="15" hidden="1" outlineLevel="1">
      <c r="E275" s="3"/>
      <c r="F275" s="134" t="s">
        <v>262</v>
      </c>
      <c r="G275" s="450" t="s">
        <v>226</v>
      </c>
      <c r="H275" s="23"/>
      <c r="I275" s="31">
        <f>((1+$H$282)^(-SUM($I$9:I9)))</f>
        <v>1</v>
      </c>
      <c r="J275" s="31">
        <f>((1+$H$282)^(-SUM($I$9:J9)))</f>
        <v>1</v>
      </c>
      <c r="K275" s="31">
        <f>((1+$H$282)^(-SUM($I$9:K9)))</f>
        <v>1</v>
      </c>
      <c r="L275" s="31">
        <f>((1+$H$282)^(-SUM($I$9:L9)))</f>
        <v>1</v>
      </c>
      <c r="M275" s="31">
        <f>((1+$H$282)^(-SUM($I$9:M9)))</f>
        <v>1</v>
      </c>
      <c r="N275" s="31">
        <f>((1+$H$282)^(-SUM($I$9:N9)))</f>
        <v>1</v>
      </c>
      <c r="O275" s="31">
        <f>((1+$H$282)^(-SUM($I$9:O9)))</f>
        <v>1</v>
      </c>
      <c r="P275" s="31">
        <f>((1+$H$282)^(-SUM($I$9:P9)))</f>
        <v>1</v>
      </c>
      <c r="Q275" s="31">
        <f>((1+$H$282)^(-SUM($I$9:Q9)))</f>
        <v>1</v>
      </c>
      <c r="R275" s="31">
        <f>((1+$H$282)^(-SUM($I$9:R9)))</f>
        <v>1</v>
      </c>
      <c r="S275" s="31">
        <f>((1+$H$282)^(-SUM($I$9:S9)))</f>
        <v>1</v>
      </c>
      <c r="T275" s="31">
        <f>((1+$H$282)^(-SUM($I$9:T9)))</f>
        <v>1</v>
      </c>
      <c r="U275" s="31">
        <f>((1+$H$282)^(-SUM($I$9:U9)))</f>
        <v>1</v>
      </c>
      <c r="V275" s="31">
        <f>((1+$H$282)^(-SUM($I$9:V9)))</f>
        <v>1</v>
      </c>
      <c r="W275" s="31">
        <f>((1+$H$282)^(-SUM($I$9:W9)))</f>
        <v>1</v>
      </c>
      <c r="X275" s="31">
        <f>((1+$H$282)^(-SUM($I$9:X9)))</f>
        <v>1</v>
      </c>
      <c r="Y275" s="31">
        <f>((1+$H$282)^(-SUM($I$9:Y9)))</f>
        <v>1</v>
      </c>
      <c r="Z275" s="31">
        <f>((1+$H$282)^(-SUM($I$9:Z9)))</f>
        <v>1</v>
      </c>
      <c r="AA275" s="31">
        <f>((1+$H$282)^(-SUM($I$9:AA9)))</f>
        <v>1</v>
      </c>
      <c r="AB275" s="31">
        <f>((1+$H$282)^(-SUM($I$9:AB9)))</f>
        <v>1</v>
      </c>
      <c r="AC275" s="31">
        <f>((1+$H$282)^(-SUM($I$9:AC9)))</f>
        <v>1</v>
      </c>
      <c r="AD275" s="31">
        <f>((1+$H$282)^(-SUM($I$9:AD9)))</f>
        <v>1</v>
      </c>
      <c r="AE275" s="31">
        <f>((1+$H$282)^(-SUM($I$9:AE9)))</f>
        <v>1</v>
      </c>
      <c r="AF275" s="31">
        <f>((1+$H$282)^(-SUM($I$9:AF9)))</f>
        <v>1</v>
      </c>
      <c r="AG275" s="31">
        <f>((1+$H$282)^(-SUM($I$9:AG9)))</f>
        <v>1</v>
      </c>
    </row>
    <row r="276" spans="1:33" s="4" customFormat="1" ht="15" hidden="1" outlineLevel="1">
      <c r="E276" s="3"/>
      <c r="F276" s="134"/>
      <c r="G276" s="450"/>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row>
    <row r="277" spans="1:33" s="4" customFormat="1" ht="15" hidden="1" outlineLevel="1">
      <c r="E277" s="6" t="s">
        <v>263</v>
      </c>
      <c r="F277" s="134"/>
      <c r="G277" s="450"/>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row>
    <row r="278" spans="1:33" s="4" customFormat="1" ht="15" hidden="1" outlineLevel="1">
      <c r="E278" s="3"/>
      <c r="F278" s="134" t="s">
        <v>264</v>
      </c>
      <c r="G278" s="450" t="s">
        <v>120</v>
      </c>
      <c r="H278" s="3"/>
      <c r="I278" s="31">
        <f>H280</f>
        <v>0</v>
      </c>
      <c r="J278" s="31">
        <f>I280</f>
        <v>0</v>
      </c>
      <c r="K278" s="31">
        <f t="shared" ref="K278:AG278" si="124">J280</f>
        <v>0</v>
      </c>
      <c r="L278" s="31">
        <f t="shared" si="124"/>
        <v>0</v>
      </c>
      <c r="M278" s="31">
        <f t="shared" si="124"/>
        <v>0</v>
      </c>
      <c r="N278" s="31">
        <f t="shared" si="124"/>
        <v>0</v>
      </c>
      <c r="O278" s="31">
        <f t="shared" si="124"/>
        <v>0</v>
      </c>
      <c r="P278" s="31">
        <f t="shared" si="124"/>
        <v>0</v>
      </c>
      <c r="Q278" s="31">
        <f t="shared" si="124"/>
        <v>0</v>
      </c>
      <c r="R278" s="31">
        <f t="shared" si="124"/>
        <v>0</v>
      </c>
      <c r="S278" s="31">
        <f t="shared" si="124"/>
        <v>0</v>
      </c>
      <c r="T278" s="31">
        <f t="shared" si="124"/>
        <v>0</v>
      </c>
      <c r="U278" s="31">
        <f t="shared" si="124"/>
        <v>0</v>
      </c>
      <c r="V278" s="31">
        <f t="shared" si="124"/>
        <v>0</v>
      </c>
      <c r="W278" s="31">
        <f t="shared" si="124"/>
        <v>0</v>
      </c>
      <c r="X278" s="31">
        <f t="shared" si="124"/>
        <v>0</v>
      </c>
      <c r="Y278" s="31">
        <f t="shared" si="124"/>
        <v>0</v>
      </c>
      <c r="Z278" s="31">
        <f t="shared" si="124"/>
        <v>0</v>
      </c>
      <c r="AA278" s="31">
        <f t="shared" si="124"/>
        <v>0</v>
      </c>
      <c r="AB278" s="31">
        <f t="shared" si="124"/>
        <v>0</v>
      </c>
      <c r="AC278" s="31">
        <f t="shared" si="124"/>
        <v>0</v>
      </c>
      <c r="AD278" s="31">
        <f t="shared" si="124"/>
        <v>0</v>
      </c>
      <c r="AE278" s="31">
        <f t="shared" si="124"/>
        <v>0</v>
      </c>
      <c r="AF278" s="31">
        <f t="shared" si="124"/>
        <v>0</v>
      </c>
      <c r="AG278" s="31">
        <f t="shared" si="124"/>
        <v>0</v>
      </c>
    </row>
    <row r="279" spans="1:33" s="4" customFormat="1" ht="15" hidden="1" outlineLevel="1">
      <c r="E279" s="3"/>
      <c r="F279" s="134" t="s">
        <v>265</v>
      </c>
      <c r="G279" s="450" t="s">
        <v>120</v>
      </c>
      <c r="H279" s="3"/>
      <c r="I279" s="31">
        <f>I273*I275</f>
        <v>0</v>
      </c>
      <c r="J279" s="31">
        <f t="shared" ref="J279:AG279" si="125">J273*J275</f>
        <v>0</v>
      </c>
      <c r="K279" s="31">
        <f t="shared" si="125"/>
        <v>0</v>
      </c>
      <c r="L279" s="31">
        <f t="shared" si="125"/>
        <v>0</v>
      </c>
      <c r="M279" s="31">
        <f t="shared" si="125"/>
        <v>0</v>
      </c>
      <c r="N279" s="31">
        <f t="shared" si="125"/>
        <v>0</v>
      </c>
      <c r="O279" s="31">
        <f t="shared" si="125"/>
        <v>0</v>
      </c>
      <c r="P279" s="31">
        <f t="shared" si="125"/>
        <v>0</v>
      </c>
      <c r="Q279" s="31">
        <f t="shared" si="125"/>
        <v>0</v>
      </c>
      <c r="R279" s="31">
        <f t="shared" si="125"/>
        <v>0</v>
      </c>
      <c r="S279" s="31">
        <f t="shared" si="125"/>
        <v>0</v>
      </c>
      <c r="T279" s="31">
        <f t="shared" si="125"/>
        <v>0</v>
      </c>
      <c r="U279" s="31">
        <f t="shared" si="125"/>
        <v>0</v>
      </c>
      <c r="V279" s="31">
        <f t="shared" si="125"/>
        <v>0</v>
      </c>
      <c r="W279" s="31">
        <f t="shared" si="125"/>
        <v>0</v>
      </c>
      <c r="X279" s="31">
        <f t="shared" si="125"/>
        <v>0</v>
      </c>
      <c r="Y279" s="31">
        <f t="shared" si="125"/>
        <v>0</v>
      </c>
      <c r="Z279" s="31">
        <f t="shared" si="125"/>
        <v>0</v>
      </c>
      <c r="AA279" s="31">
        <f t="shared" si="125"/>
        <v>0</v>
      </c>
      <c r="AB279" s="31">
        <f t="shared" si="125"/>
        <v>0</v>
      </c>
      <c r="AC279" s="31">
        <f t="shared" si="125"/>
        <v>0</v>
      </c>
      <c r="AD279" s="31">
        <f t="shared" si="125"/>
        <v>0</v>
      </c>
      <c r="AE279" s="31">
        <f t="shared" si="125"/>
        <v>0</v>
      </c>
      <c r="AF279" s="31">
        <f t="shared" si="125"/>
        <v>0</v>
      </c>
      <c r="AG279" s="31">
        <f t="shared" si="125"/>
        <v>0</v>
      </c>
    </row>
    <row r="280" spans="1:33" s="4" customFormat="1" ht="15" hidden="1" outlineLevel="1">
      <c r="E280" s="3"/>
      <c r="F280" s="134" t="s">
        <v>266</v>
      </c>
      <c r="G280" s="450" t="s">
        <v>120</v>
      </c>
      <c r="H280" s="3"/>
      <c r="I280" s="31">
        <f>SUM(I278:I279)</f>
        <v>0</v>
      </c>
      <c r="J280" s="31">
        <f>SUM(J278:J279)</f>
        <v>0</v>
      </c>
      <c r="K280" s="31">
        <f t="shared" ref="K280:AG280" si="126">SUM(K278:K279)</f>
        <v>0</v>
      </c>
      <c r="L280" s="31">
        <f t="shared" si="126"/>
        <v>0</v>
      </c>
      <c r="M280" s="31">
        <f t="shared" si="126"/>
        <v>0</v>
      </c>
      <c r="N280" s="31">
        <f t="shared" si="126"/>
        <v>0</v>
      </c>
      <c r="O280" s="31">
        <f t="shared" si="126"/>
        <v>0</v>
      </c>
      <c r="P280" s="31">
        <f t="shared" si="126"/>
        <v>0</v>
      </c>
      <c r="Q280" s="31">
        <f t="shared" si="126"/>
        <v>0</v>
      </c>
      <c r="R280" s="31">
        <f t="shared" si="126"/>
        <v>0</v>
      </c>
      <c r="S280" s="31">
        <f t="shared" si="126"/>
        <v>0</v>
      </c>
      <c r="T280" s="31">
        <f t="shared" si="126"/>
        <v>0</v>
      </c>
      <c r="U280" s="31">
        <f t="shared" si="126"/>
        <v>0</v>
      </c>
      <c r="V280" s="31">
        <f t="shared" si="126"/>
        <v>0</v>
      </c>
      <c r="W280" s="31">
        <f t="shared" si="126"/>
        <v>0</v>
      </c>
      <c r="X280" s="31">
        <f t="shared" si="126"/>
        <v>0</v>
      </c>
      <c r="Y280" s="31">
        <f t="shared" si="126"/>
        <v>0</v>
      </c>
      <c r="Z280" s="31">
        <f t="shared" si="126"/>
        <v>0</v>
      </c>
      <c r="AA280" s="31">
        <f t="shared" si="126"/>
        <v>0</v>
      </c>
      <c r="AB280" s="31">
        <f t="shared" si="126"/>
        <v>0</v>
      </c>
      <c r="AC280" s="31">
        <f t="shared" si="126"/>
        <v>0</v>
      </c>
      <c r="AD280" s="31">
        <f t="shared" si="126"/>
        <v>0</v>
      </c>
      <c r="AE280" s="31">
        <f t="shared" si="126"/>
        <v>0</v>
      </c>
      <c r="AF280" s="31">
        <f t="shared" si="126"/>
        <v>0</v>
      </c>
      <c r="AG280" s="31">
        <f t="shared" si="126"/>
        <v>0</v>
      </c>
    </row>
    <row r="281" spans="1:33" s="4" customFormat="1" ht="15" hidden="1" outlineLevel="1">
      <c r="B281" s="182" t="s">
        <v>68</v>
      </c>
      <c r="E281" s="3"/>
      <c r="F281" s="134"/>
      <c r="G281" s="450"/>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row>
    <row r="282" spans="1:33" s="4" customFormat="1" ht="15" hidden="1" outlineLevel="1">
      <c r="E282" s="3"/>
      <c r="F282" s="134" t="s">
        <v>267</v>
      </c>
      <c r="G282" s="450" t="s">
        <v>82</v>
      </c>
      <c r="H282" s="32">
        <f>IFERROR(XIRR(H273:AG273,H$4:AG$4),0)</f>
        <v>0</v>
      </c>
      <c r="I282" s="21"/>
      <c r="J282" s="24"/>
      <c r="K282" s="24"/>
      <c r="L282" s="24"/>
      <c r="M282" s="24"/>
      <c r="N282" s="24"/>
      <c r="O282" s="24"/>
      <c r="P282" s="24"/>
      <c r="Q282" s="24"/>
      <c r="R282" s="24"/>
      <c r="S282" s="24"/>
      <c r="T282" s="24"/>
      <c r="U282" s="24"/>
      <c r="V282" s="24"/>
      <c r="W282" s="24"/>
      <c r="X282" s="24"/>
      <c r="Y282" s="24"/>
      <c r="Z282" s="24"/>
      <c r="AA282" s="24"/>
      <c r="AB282" s="24"/>
      <c r="AC282" s="24"/>
    </row>
    <row r="283" spans="1:33" s="4" customFormat="1" ht="15" hidden="1" outlineLevel="1">
      <c r="A283" s="583">
        <f t="shared" ref="A283:A284" si="127">IF(B283="",0,1)</f>
        <v>0</v>
      </c>
      <c r="B283" s="130" t="str">
        <f>IF(ISBLANK(H283),"Please complete " &amp; F283,"")</f>
        <v/>
      </c>
      <c r="E283" s="3"/>
      <c r="F283" s="134" t="s">
        <v>268</v>
      </c>
      <c r="G283" s="450" t="s">
        <v>82</v>
      </c>
      <c r="H283" s="491">
        <v>0.1038</v>
      </c>
      <c r="I283" s="21"/>
      <c r="J283" s="24"/>
      <c r="K283" s="24"/>
      <c r="L283" s="24"/>
      <c r="M283" s="24"/>
      <c r="N283" s="24"/>
      <c r="O283" s="24"/>
      <c r="P283" s="24"/>
      <c r="Q283" s="24"/>
      <c r="R283" s="24"/>
      <c r="S283" s="24"/>
      <c r="T283" s="24"/>
      <c r="U283" s="24"/>
      <c r="V283" s="24"/>
      <c r="W283" s="24"/>
      <c r="X283" s="24"/>
      <c r="Y283" s="24"/>
      <c r="Z283" s="24"/>
      <c r="AA283" s="24"/>
      <c r="AB283" s="24"/>
      <c r="AC283" s="24"/>
    </row>
    <row r="284" spans="1:33" s="4" customFormat="1" ht="15" hidden="1" customHeight="1" outlineLevel="1">
      <c r="A284" s="583">
        <f t="shared" si="127"/>
        <v>1</v>
      </c>
      <c r="B284" s="130" t="str">
        <f>IF((H283-H282)&gt;0.05,"Please provide reason for the difference in the equity IRRs","")</f>
        <v>Please provide reason for the difference in the equity IRRs</v>
      </c>
      <c r="E284" s="3"/>
      <c r="F284" s="142" t="s">
        <v>269</v>
      </c>
      <c r="G284" s="459" t="s">
        <v>270</v>
      </c>
      <c r="I284" s="491"/>
      <c r="J284" s="491"/>
      <c r="K284" s="491"/>
      <c r="L284" s="491"/>
      <c r="M284" s="491"/>
      <c r="N284" s="491"/>
      <c r="O284" s="491"/>
      <c r="P284" s="24"/>
      <c r="Q284" s="24"/>
      <c r="R284" s="24"/>
      <c r="S284" s="24"/>
      <c r="T284" s="24"/>
      <c r="U284" s="24"/>
      <c r="V284" s="24"/>
      <c r="W284" s="24"/>
      <c r="X284" s="24"/>
      <c r="Y284" s="24"/>
      <c r="Z284" s="24"/>
      <c r="AA284" s="24"/>
      <c r="AB284" s="24"/>
      <c r="AC284" s="24"/>
    </row>
    <row r="285" spans="1:33" s="4" customFormat="1" ht="15" hidden="1" outlineLevel="1">
      <c r="E285" s="3"/>
      <c r="F285" s="134"/>
      <c r="G285" s="450"/>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row>
    <row r="286" spans="1:33" s="4" customFormat="1" ht="15" hidden="1" outlineLevel="1">
      <c r="E286" s="6" t="s">
        <v>271</v>
      </c>
      <c r="F286" s="134"/>
      <c r="G286" s="450"/>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row>
    <row r="287" spans="1:33" s="4" customFormat="1" ht="15" hidden="1" outlineLevel="1">
      <c r="E287" s="3"/>
      <c r="F287" s="141" t="s">
        <v>257</v>
      </c>
      <c r="G287" s="450" t="s">
        <v>120</v>
      </c>
      <c r="H287" s="3"/>
      <c r="I287" s="31">
        <f>-I267</f>
        <v>0</v>
      </c>
      <c r="J287" s="31">
        <f>I290</f>
        <v>0</v>
      </c>
      <c r="K287" s="31">
        <f t="shared" ref="K287:AG287" si="128">J290</f>
        <v>0</v>
      </c>
      <c r="L287" s="31">
        <f t="shared" si="128"/>
        <v>0</v>
      </c>
      <c r="M287" s="31">
        <f t="shared" si="128"/>
        <v>0</v>
      </c>
      <c r="N287" s="31">
        <f t="shared" si="128"/>
        <v>0</v>
      </c>
      <c r="O287" s="31">
        <f t="shared" si="128"/>
        <v>0</v>
      </c>
      <c r="P287" s="31">
        <f t="shared" si="128"/>
        <v>0</v>
      </c>
      <c r="Q287" s="31">
        <f t="shared" si="128"/>
        <v>0</v>
      </c>
      <c r="R287" s="31">
        <f t="shared" si="128"/>
        <v>0</v>
      </c>
      <c r="S287" s="31">
        <f t="shared" si="128"/>
        <v>0</v>
      </c>
      <c r="T287" s="31">
        <f t="shared" si="128"/>
        <v>0</v>
      </c>
      <c r="U287" s="31">
        <f t="shared" si="128"/>
        <v>0</v>
      </c>
      <c r="V287" s="31">
        <f t="shared" si="128"/>
        <v>0</v>
      </c>
      <c r="W287" s="31">
        <f t="shared" si="128"/>
        <v>0</v>
      </c>
      <c r="X287" s="31">
        <f t="shared" si="128"/>
        <v>0</v>
      </c>
      <c r="Y287" s="31">
        <f t="shared" si="128"/>
        <v>0</v>
      </c>
      <c r="Z287" s="31">
        <f t="shared" si="128"/>
        <v>0</v>
      </c>
      <c r="AA287" s="31">
        <f t="shared" si="128"/>
        <v>0</v>
      </c>
      <c r="AB287" s="31">
        <f t="shared" si="128"/>
        <v>0</v>
      </c>
      <c r="AC287" s="31">
        <f t="shared" si="128"/>
        <v>0</v>
      </c>
      <c r="AD287" s="31">
        <f t="shared" si="128"/>
        <v>0</v>
      </c>
      <c r="AE287" s="31">
        <f t="shared" si="128"/>
        <v>0</v>
      </c>
      <c r="AF287" s="31">
        <f t="shared" si="128"/>
        <v>0</v>
      </c>
      <c r="AG287" s="31">
        <f t="shared" si="128"/>
        <v>0</v>
      </c>
    </row>
    <row r="288" spans="1:33" s="4" customFormat="1" ht="15" hidden="1" outlineLevel="1">
      <c r="E288" s="3"/>
      <c r="F288" s="134" t="s">
        <v>258</v>
      </c>
      <c r="G288" s="450" t="s">
        <v>120</v>
      </c>
      <c r="H288" s="3"/>
      <c r="I288" s="31">
        <f>-I268</f>
        <v>0</v>
      </c>
      <c r="J288" s="31">
        <f t="shared" ref="J288:AG289" si="129">-J268</f>
        <v>0</v>
      </c>
      <c r="K288" s="31">
        <f t="shared" si="129"/>
        <v>0</v>
      </c>
      <c r="L288" s="31">
        <f t="shared" si="129"/>
        <v>0</v>
      </c>
      <c r="M288" s="31">
        <f t="shared" si="129"/>
        <v>0</v>
      </c>
      <c r="N288" s="31">
        <f t="shared" si="129"/>
        <v>0</v>
      </c>
      <c r="O288" s="31">
        <f t="shared" si="129"/>
        <v>0</v>
      </c>
      <c r="P288" s="31">
        <f t="shared" si="129"/>
        <v>0</v>
      </c>
      <c r="Q288" s="31">
        <f t="shared" si="129"/>
        <v>0</v>
      </c>
      <c r="R288" s="31">
        <f t="shared" si="129"/>
        <v>0</v>
      </c>
      <c r="S288" s="31">
        <f t="shared" si="129"/>
        <v>0</v>
      </c>
      <c r="T288" s="31">
        <f t="shared" si="129"/>
        <v>0</v>
      </c>
      <c r="U288" s="31">
        <f t="shared" si="129"/>
        <v>0</v>
      </c>
      <c r="V288" s="31">
        <f t="shared" si="129"/>
        <v>0</v>
      </c>
      <c r="W288" s="31">
        <f t="shared" si="129"/>
        <v>0</v>
      </c>
      <c r="X288" s="31">
        <f t="shared" si="129"/>
        <v>0</v>
      </c>
      <c r="Y288" s="31">
        <f t="shared" si="129"/>
        <v>0</v>
      </c>
      <c r="Z288" s="31">
        <f t="shared" si="129"/>
        <v>0</v>
      </c>
      <c r="AA288" s="31">
        <f t="shared" si="129"/>
        <v>0</v>
      </c>
      <c r="AB288" s="31">
        <f t="shared" si="129"/>
        <v>0</v>
      </c>
      <c r="AC288" s="31">
        <f t="shared" si="129"/>
        <v>0</v>
      </c>
      <c r="AD288" s="31">
        <f t="shared" si="129"/>
        <v>0</v>
      </c>
      <c r="AE288" s="31">
        <f t="shared" si="129"/>
        <v>0</v>
      </c>
      <c r="AF288" s="31">
        <f t="shared" si="129"/>
        <v>0</v>
      </c>
      <c r="AG288" s="31">
        <f t="shared" si="129"/>
        <v>0</v>
      </c>
    </row>
    <row r="289" spans="1:33" s="4" customFormat="1" ht="15" hidden="1" outlineLevel="1">
      <c r="E289" s="3"/>
      <c r="F289" s="134" t="s">
        <v>259</v>
      </c>
      <c r="G289" s="450" t="s">
        <v>120</v>
      </c>
      <c r="H289" s="3"/>
      <c r="I289" s="31">
        <f>-I269</f>
        <v>0</v>
      </c>
      <c r="J289" s="31">
        <f t="shared" si="129"/>
        <v>0</v>
      </c>
      <c r="K289" s="31">
        <f t="shared" si="129"/>
        <v>0</v>
      </c>
      <c r="L289" s="31">
        <f t="shared" si="129"/>
        <v>0</v>
      </c>
      <c r="M289" s="31">
        <f t="shared" si="129"/>
        <v>0</v>
      </c>
      <c r="N289" s="31">
        <f t="shared" si="129"/>
        <v>0</v>
      </c>
      <c r="O289" s="31">
        <f t="shared" si="129"/>
        <v>0</v>
      </c>
      <c r="P289" s="31">
        <f t="shared" si="129"/>
        <v>0</v>
      </c>
      <c r="Q289" s="31">
        <f t="shared" si="129"/>
        <v>0</v>
      </c>
      <c r="R289" s="31">
        <f t="shared" si="129"/>
        <v>0</v>
      </c>
      <c r="S289" s="31">
        <f t="shared" si="129"/>
        <v>0</v>
      </c>
      <c r="T289" s="31">
        <f t="shared" si="129"/>
        <v>0</v>
      </c>
      <c r="U289" s="31">
        <f t="shared" si="129"/>
        <v>0</v>
      </c>
      <c r="V289" s="31">
        <f t="shared" si="129"/>
        <v>0</v>
      </c>
      <c r="W289" s="31">
        <f t="shared" si="129"/>
        <v>0</v>
      </c>
      <c r="X289" s="31">
        <f t="shared" si="129"/>
        <v>0</v>
      </c>
      <c r="Y289" s="31">
        <f t="shared" si="129"/>
        <v>0</v>
      </c>
      <c r="Z289" s="31">
        <f t="shared" si="129"/>
        <v>0</v>
      </c>
      <c r="AA289" s="31">
        <f t="shared" si="129"/>
        <v>0</v>
      </c>
      <c r="AB289" s="31">
        <f t="shared" si="129"/>
        <v>0</v>
      </c>
      <c r="AC289" s="31">
        <f t="shared" si="129"/>
        <v>0</v>
      </c>
      <c r="AD289" s="31">
        <f t="shared" si="129"/>
        <v>0</v>
      </c>
      <c r="AE289" s="31">
        <f t="shared" si="129"/>
        <v>0</v>
      </c>
      <c r="AF289" s="31">
        <f t="shared" si="129"/>
        <v>0</v>
      </c>
      <c r="AG289" s="31">
        <f t="shared" si="129"/>
        <v>0</v>
      </c>
    </row>
    <row r="290" spans="1:33" s="4" customFormat="1" ht="15" hidden="1" outlineLevel="1">
      <c r="E290" s="3"/>
      <c r="F290" s="141" t="s">
        <v>272</v>
      </c>
      <c r="G290" s="450" t="s">
        <v>120</v>
      </c>
      <c r="H290" s="3"/>
      <c r="I290" s="31">
        <f>SUM(I287:I289)</f>
        <v>0</v>
      </c>
      <c r="J290" s="31">
        <f t="shared" ref="J290:AG290" si="130">SUM(J287:J289)</f>
        <v>0</v>
      </c>
      <c r="K290" s="31">
        <f t="shared" si="130"/>
        <v>0</v>
      </c>
      <c r="L290" s="31">
        <f t="shared" si="130"/>
        <v>0</v>
      </c>
      <c r="M290" s="31">
        <f t="shared" si="130"/>
        <v>0</v>
      </c>
      <c r="N290" s="31">
        <f t="shared" si="130"/>
        <v>0</v>
      </c>
      <c r="O290" s="31">
        <f t="shared" si="130"/>
        <v>0</v>
      </c>
      <c r="P290" s="31">
        <f t="shared" si="130"/>
        <v>0</v>
      </c>
      <c r="Q290" s="31">
        <f t="shared" si="130"/>
        <v>0</v>
      </c>
      <c r="R290" s="31">
        <f t="shared" si="130"/>
        <v>0</v>
      </c>
      <c r="S290" s="31">
        <f t="shared" si="130"/>
        <v>0</v>
      </c>
      <c r="T290" s="31">
        <f t="shared" si="130"/>
        <v>0</v>
      </c>
      <c r="U290" s="31">
        <f t="shared" si="130"/>
        <v>0</v>
      </c>
      <c r="V290" s="31">
        <f t="shared" si="130"/>
        <v>0</v>
      </c>
      <c r="W290" s="31">
        <f t="shared" si="130"/>
        <v>0</v>
      </c>
      <c r="X290" s="31">
        <f t="shared" si="130"/>
        <v>0</v>
      </c>
      <c r="Y290" s="31">
        <f t="shared" si="130"/>
        <v>0</v>
      </c>
      <c r="Z290" s="31">
        <f t="shared" si="130"/>
        <v>0</v>
      </c>
      <c r="AA290" s="31">
        <f t="shared" si="130"/>
        <v>0</v>
      </c>
      <c r="AB290" s="31">
        <f t="shared" si="130"/>
        <v>0</v>
      </c>
      <c r="AC290" s="31">
        <f t="shared" si="130"/>
        <v>0</v>
      </c>
      <c r="AD290" s="31">
        <f t="shared" si="130"/>
        <v>0</v>
      </c>
      <c r="AE290" s="31">
        <f t="shared" si="130"/>
        <v>0</v>
      </c>
      <c r="AF290" s="31">
        <f t="shared" si="130"/>
        <v>0</v>
      </c>
      <c r="AG290" s="31">
        <f t="shared" si="130"/>
        <v>0</v>
      </c>
    </row>
    <row r="291" spans="1:33" s="4" customFormat="1" ht="15" hidden="1" outlineLevel="1">
      <c r="E291" s="3"/>
      <c r="F291" s="141"/>
      <c r="G291" s="450"/>
      <c r="H291" s="450"/>
      <c r="I291" s="450"/>
      <c r="J291" s="450"/>
      <c r="K291" s="450"/>
      <c r="L291" s="450"/>
      <c r="M291" s="450"/>
      <c r="N291" s="450"/>
      <c r="O291" s="450"/>
      <c r="P291" s="450"/>
      <c r="Q291" s="450"/>
      <c r="R291" s="450"/>
      <c r="S291" s="450"/>
      <c r="T291" s="450"/>
      <c r="U291" s="450"/>
      <c r="V291" s="450"/>
      <c r="W291" s="450"/>
      <c r="X291" s="450"/>
      <c r="Y291" s="450"/>
      <c r="Z291" s="450"/>
      <c r="AA291" s="450"/>
      <c r="AB291" s="450"/>
      <c r="AC291" s="450"/>
      <c r="AD291" s="450"/>
      <c r="AE291" s="450"/>
      <c r="AF291" s="450"/>
      <c r="AG291" s="450"/>
    </row>
    <row r="292" spans="1:33" s="4" customFormat="1" ht="15" hidden="1" outlineLevel="1">
      <c r="E292" s="6" t="s">
        <v>273</v>
      </c>
      <c r="F292" s="134"/>
      <c r="G292" s="450"/>
      <c r="H292" s="450"/>
      <c r="I292" s="450"/>
      <c r="J292" s="450"/>
      <c r="K292" s="450"/>
      <c r="L292" s="450"/>
      <c r="M292" s="450"/>
      <c r="N292" s="450"/>
      <c r="O292" s="450"/>
      <c r="P292" s="450"/>
      <c r="Q292" s="450"/>
      <c r="R292" s="450"/>
      <c r="S292" s="450"/>
      <c r="T292" s="450"/>
      <c r="U292" s="450"/>
      <c r="V292" s="450"/>
      <c r="W292" s="450"/>
      <c r="X292" s="450"/>
      <c r="Y292" s="450"/>
      <c r="Z292" s="450"/>
      <c r="AA292" s="450"/>
      <c r="AB292" s="450"/>
      <c r="AC292" s="450"/>
      <c r="AD292" s="450"/>
      <c r="AE292" s="450"/>
      <c r="AF292" s="450"/>
      <c r="AG292" s="450"/>
    </row>
    <row r="293" spans="1:33" s="4" customFormat="1" ht="15" hidden="1" outlineLevel="1">
      <c r="E293" s="3"/>
      <c r="F293" s="134" t="s">
        <v>274</v>
      </c>
      <c r="G293" s="450" t="s">
        <v>82</v>
      </c>
      <c r="H293" s="3"/>
      <c r="I293" s="485"/>
      <c r="J293" s="485"/>
      <c r="K293" s="485"/>
      <c r="L293" s="485"/>
      <c r="M293" s="485"/>
      <c r="N293" s="485"/>
      <c r="O293" s="485"/>
      <c r="P293" s="485"/>
      <c r="Q293" s="485"/>
      <c r="R293" s="485"/>
      <c r="S293" s="485"/>
      <c r="T293" s="485"/>
      <c r="U293" s="485"/>
      <c r="V293" s="485"/>
      <c r="W293" s="485"/>
      <c r="X293" s="485"/>
      <c r="Y293" s="485"/>
      <c r="Z293" s="485"/>
      <c r="AA293" s="485"/>
      <c r="AB293" s="485"/>
      <c r="AC293" s="485"/>
      <c r="AD293" s="485"/>
      <c r="AE293" s="485"/>
      <c r="AF293" s="485"/>
      <c r="AG293" s="485"/>
    </row>
    <row r="294" spans="1:33" s="4" customFormat="1" ht="15" hidden="1" outlineLevel="1">
      <c r="E294" s="125"/>
      <c r="F294" s="144"/>
      <c r="G294" s="453"/>
      <c r="H294" s="453"/>
      <c r="I294" s="453"/>
      <c r="J294" s="453"/>
      <c r="K294" s="453"/>
      <c r="L294" s="453"/>
      <c r="M294" s="453"/>
      <c r="N294" s="453"/>
      <c r="O294" s="453"/>
      <c r="P294" s="453"/>
      <c r="Q294" s="453"/>
      <c r="R294" s="453"/>
      <c r="S294" s="453"/>
      <c r="T294" s="453"/>
      <c r="U294" s="453"/>
      <c r="V294" s="453"/>
      <c r="W294" s="453"/>
      <c r="X294" s="453"/>
      <c r="Y294" s="453"/>
      <c r="Z294" s="453"/>
      <c r="AA294" s="453"/>
      <c r="AB294" s="453"/>
      <c r="AC294" s="453"/>
      <c r="AD294" s="453"/>
      <c r="AE294" s="453"/>
      <c r="AF294" s="453"/>
      <c r="AG294" s="453"/>
    </row>
    <row r="295" spans="1:33" s="4" customFormat="1" ht="15" hidden="1" outlineLevel="1">
      <c r="B295" s="182" t="s">
        <v>68</v>
      </c>
      <c r="E295" s="6" t="s">
        <v>275</v>
      </c>
      <c r="F295" s="134"/>
      <c r="G295" s="450"/>
      <c r="H295" s="450"/>
      <c r="I295" s="450"/>
      <c r="J295" s="450"/>
      <c r="K295" s="450"/>
      <c r="L295" s="450"/>
      <c r="M295" s="450"/>
      <c r="N295" s="450"/>
      <c r="O295" s="450"/>
      <c r="P295" s="450"/>
      <c r="Q295" s="450"/>
      <c r="R295" s="450"/>
      <c r="S295" s="450"/>
      <c r="T295" s="450"/>
      <c r="U295" s="450"/>
      <c r="V295" s="450"/>
      <c r="W295" s="450"/>
      <c r="X295" s="450"/>
      <c r="Y295" s="450"/>
      <c r="Z295" s="450"/>
      <c r="AA295" s="450"/>
      <c r="AB295" s="450"/>
      <c r="AC295" s="450"/>
      <c r="AD295" s="450"/>
      <c r="AE295" s="450"/>
      <c r="AF295" s="450"/>
      <c r="AG295" s="450"/>
    </row>
    <row r="296" spans="1:33" s="4" customFormat="1" ht="15" hidden="1" outlineLevel="1">
      <c r="A296" s="583">
        <f t="shared" ref="A296:A297" si="131">IF(B296="",0,1)</f>
        <v>0</v>
      </c>
      <c r="B296" s="130"/>
      <c r="E296" s="3"/>
      <c r="F296" s="134" t="s">
        <v>276</v>
      </c>
      <c r="G296" s="450" t="s">
        <v>120</v>
      </c>
      <c r="H296" s="3"/>
      <c r="I296" s="485">
        <v>0</v>
      </c>
      <c r="J296" s="485">
        <v>0</v>
      </c>
      <c r="K296" s="491"/>
      <c r="L296" s="491"/>
      <c r="M296" s="491"/>
      <c r="N296" s="491"/>
      <c r="O296" s="491"/>
      <c r="P296" s="491"/>
      <c r="Q296" s="491"/>
      <c r="R296" s="491"/>
      <c r="S296" s="491"/>
      <c r="T296" s="491"/>
      <c r="U296" s="491"/>
      <c r="V296" s="491"/>
      <c r="W296" s="491"/>
      <c r="X296" s="491"/>
      <c r="Y296" s="491"/>
      <c r="Z296" s="491"/>
      <c r="AA296" s="491"/>
      <c r="AB296" s="491"/>
      <c r="AC296" s="491"/>
      <c r="AD296" s="491"/>
      <c r="AE296" s="491"/>
      <c r="AF296" s="491"/>
      <c r="AG296" s="491"/>
    </row>
    <row r="297" spans="1:33" s="4" customFormat="1" ht="15" hidden="1" outlineLevel="1">
      <c r="A297" s="583">
        <f t="shared" si="131"/>
        <v>0</v>
      </c>
      <c r="B297" s="130"/>
      <c r="E297" s="3"/>
      <c r="F297" s="134" t="s">
        <v>277</v>
      </c>
      <c r="G297" s="450" t="s">
        <v>120</v>
      </c>
      <c r="H297" s="3"/>
      <c r="I297" s="485">
        <v>0</v>
      </c>
      <c r="J297" s="485">
        <v>0</v>
      </c>
      <c r="K297" s="491"/>
      <c r="L297" s="491"/>
      <c r="M297" s="491"/>
      <c r="N297" s="491"/>
      <c r="O297" s="491"/>
      <c r="P297" s="491"/>
      <c r="Q297" s="491"/>
      <c r="R297" s="491"/>
      <c r="S297" s="491"/>
      <c r="T297" s="491"/>
      <c r="U297" s="491"/>
      <c r="V297" s="491"/>
      <c r="W297" s="491"/>
      <c r="X297" s="491"/>
      <c r="Y297" s="491"/>
      <c r="Z297" s="491"/>
      <c r="AA297" s="491"/>
      <c r="AB297" s="491"/>
      <c r="AC297" s="491"/>
      <c r="AD297" s="491"/>
      <c r="AE297" s="491"/>
      <c r="AF297" s="491"/>
      <c r="AG297" s="491"/>
    </row>
    <row r="298" spans="1:33" s="4" customFormat="1" ht="15" collapsed="1">
      <c r="F298" s="134"/>
      <c r="G298" s="453"/>
      <c r="H298" s="453"/>
      <c r="I298" s="453"/>
      <c r="J298" s="453"/>
      <c r="K298" s="453"/>
      <c r="L298" s="453"/>
      <c r="M298" s="453"/>
      <c r="N298" s="453"/>
      <c r="O298" s="453"/>
      <c r="P298" s="453"/>
      <c r="Q298" s="453"/>
      <c r="R298" s="453"/>
      <c r="S298" s="453"/>
      <c r="T298" s="453"/>
      <c r="U298" s="453"/>
      <c r="V298" s="453"/>
      <c r="W298" s="453"/>
      <c r="X298" s="453"/>
      <c r="Y298" s="453"/>
      <c r="Z298" s="453"/>
      <c r="AA298" s="453"/>
      <c r="AB298" s="453"/>
      <c r="AC298" s="453"/>
      <c r="AD298" s="453"/>
      <c r="AE298" s="453"/>
      <c r="AF298" s="453"/>
      <c r="AG298" s="453"/>
    </row>
    <row r="299" spans="1:33" ht="15" collapsed="1">
      <c r="A299" s="165" t="s">
        <v>278</v>
      </c>
      <c r="B299" s="165"/>
      <c r="C299" s="165"/>
      <c r="D299" s="165"/>
      <c r="E299" s="165"/>
      <c r="F299" s="168"/>
      <c r="G299" s="457"/>
      <c r="H299" s="165"/>
      <c r="I299" s="168">
        <f t="shared" ref="I299:AG299" si="132">I$233</f>
        <v>2026</v>
      </c>
      <c r="J299" s="168">
        <f t="shared" si="132"/>
        <v>2027</v>
      </c>
      <c r="K299" s="168">
        <f t="shared" si="132"/>
        <v>2028</v>
      </c>
      <c r="L299" s="168">
        <f t="shared" si="132"/>
        <v>2029</v>
      </c>
      <c r="M299" s="168">
        <f t="shared" si="132"/>
        <v>2030</v>
      </c>
      <c r="N299" s="168">
        <f t="shared" si="132"/>
        <v>2031</v>
      </c>
      <c r="O299" s="168">
        <f t="shared" si="132"/>
        <v>2032</v>
      </c>
      <c r="P299" s="168">
        <f t="shared" si="132"/>
        <v>2033</v>
      </c>
      <c r="Q299" s="168">
        <f t="shared" si="132"/>
        <v>2034</v>
      </c>
      <c r="R299" s="168">
        <f t="shared" si="132"/>
        <v>2035</v>
      </c>
      <c r="S299" s="168">
        <f t="shared" si="132"/>
        <v>2036</v>
      </c>
      <c r="T299" s="168">
        <f t="shared" si="132"/>
        <v>2037</v>
      </c>
      <c r="U299" s="168">
        <f t="shared" si="132"/>
        <v>2038</v>
      </c>
      <c r="V299" s="168">
        <f t="shared" si="132"/>
        <v>2039</v>
      </c>
      <c r="W299" s="168">
        <f t="shared" si="132"/>
        <v>2040</v>
      </c>
      <c r="X299" s="168">
        <f t="shared" si="132"/>
        <v>2041</v>
      </c>
      <c r="Y299" s="168">
        <f t="shared" si="132"/>
        <v>2042</v>
      </c>
      <c r="Z299" s="168">
        <f t="shared" si="132"/>
        <v>2043</v>
      </c>
      <c r="AA299" s="168">
        <f t="shared" si="132"/>
        <v>2044</v>
      </c>
      <c r="AB299" s="168">
        <f t="shared" si="132"/>
        <v>2045</v>
      </c>
      <c r="AC299" s="168">
        <f t="shared" si="132"/>
        <v>2046</v>
      </c>
      <c r="AD299" s="168">
        <f t="shared" si="132"/>
        <v>2047</v>
      </c>
      <c r="AE299" s="168">
        <f t="shared" si="132"/>
        <v>2048</v>
      </c>
      <c r="AF299" s="168">
        <f t="shared" si="132"/>
        <v>2049</v>
      </c>
      <c r="AG299" s="168">
        <f t="shared" si="132"/>
        <v>2050</v>
      </c>
    </row>
    <row r="300" spans="1:33" s="4" customFormat="1" ht="15" hidden="1" outlineLevel="1">
      <c r="F300" s="134"/>
      <c r="G300" s="450"/>
    </row>
    <row r="301" spans="1:33" s="4" customFormat="1" ht="15" hidden="1" outlineLevel="1">
      <c r="F301" s="134" t="s">
        <v>279</v>
      </c>
      <c r="G301" s="450" t="s">
        <v>111</v>
      </c>
      <c r="H301" s="584">
        <f t="shared" ref="H301:H304" si="133">SUMIF($I$9:$AG$9,1,I301:AG301)</f>
        <v>0</v>
      </c>
      <c r="I301" s="135">
        <f>I$71*(10/12)</f>
        <v>0</v>
      </c>
      <c r="J301" s="135">
        <f>J$71*(10/12)</f>
        <v>0</v>
      </c>
      <c r="K301" s="135">
        <f>K$71*(10/12)</f>
        <v>0</v>
      </c>
      <c r="L301" s="135">
        <f t="shared" ref="L301:AG301" si="134">L$71*(10/12)</f>
        <v>0</v>
      </c>
      <c r="M301" s="135">
        <f t="shared" si="134"/>
        <v>0</v>
      </c>
      <c r="N301" s="135">
        <f t="shared" si="134"/>
        <v>0</v>
      </c>
      <c r="O301" s="135">
        <f t="shared" si="134"/>
        <v>0</v>
      </c>
      <c r="P301" s="135">
        <f t="shared" si="134"/>
        <v>0</v>
      </c>
      <c r="Q301" s="135">
        <f t="shared" si="134"/>
        <v>0</v>
      </c>
      <c r="R301" s="135">
        <f t="shared" si="134"/>
        <v>0</v>
      </c>
      <c r="S301" s="135">
        <f t="shared" si="134"/>
        <v>0</v>
      </c>
      <c r="T301" s="135">
        <f t="shared" si="134"/>
        <v>0</v>
      </c>
      <c r="U301" s="135">
        <f t="shared" si="134"/>
        <v>0</v>
      </c>
      <c r="V301" s="135">
        <f t="shared" si="134"/>
        <v>0</v>
      </c>
      <c r="W301" s="135">
        <f t="shared" si="134"/>
        <v>0</v>
      </c>
      <c r="X301" s="135">
        <f t="shared" si="134"/>
        <v>0</v>
      </c>
      <c r="Y301" s="135">
        <f t="shared" si="134"/>
        <v>0</v>
      </c>
      <c r="Z301" s="135">
        <f t="shared" si="134"/>
        <v>0</v>
      </c>
      <c r="AA301" s="135">
        <f t="shared" si="134"/>
        <v>0</v>
      </c>
      <c r="AB301" s="135">
        <f t="shared" si="134"/>
        <v>0</v>
      </c>
      <c r="AC301" s="135">
        <f t="shared" si="134"/>
        <v>0</v>
      </c>
      <c r="AD301" s="135">
        <f t="shared" si="134"/>
        <v>0</v>
      </c>
      <c r="AE301" s="135">
        <f t="shared" si="134"/>
        <v>0</v>
      </c>
      <c r="AF301" s="135">
        <f t="shared" si="134"/>
        <v>0</v>
      </c>
      <c r="AG301" s="135">
        <f t="shared" si="134"/>
        <v>0</v>
      </c>
    </row>
    <row r="302" spans="1:33" s="4" customFormat="1" ht="15" hidden="1" outlineLevel="1">
      <c r="F302" s="134" t="s">
        <v>280</v>
      </c>
      <c r="G302" s="450" t="s">
        <v>111</v>
      </c>
      <c r="H302" s="584">
        <f t="shared" si="133"/>
        <v>0</v>
      </c>
      <c r="I302" s="135">
        <f>I$71*(2/12)</f>
        <v>0</v>
      </c>
      <c r="J302" s="135">
        <f>J$71*(2/12)</f>
        <v>0</v>
      </c>
      <c r="K302" s="135">
        <f>K$71*(2/12)</f>
        <v>0</v>
      </c>
      <c r="L302" s="135">
        <f t="shared" ref="L302:AG302" si="135">L$71*(2/12)</f>
        <v>0</v>
      </c>
      <c r="M302" s="135">
        <f t="shared" si="135"/>
        <v>0</v>
      </c>
      <c r="N302" s="135">
        <f t="shared" si="135"/>
        <v>0</v>
      </c>
      <c r="O302" s="135">
        <f t="shared" si="135"/>
        <v>0</v>
      </c>
      <c r="P302" s="135">
        <f t="shared" si="135"/>
        <v>0</v>
      </c>
      <c r="Q302" s="135">
        <f t="shared" si="135"/>
        <v>0</v>
      </c>
      <c r="R302" s="135">
        <f t="shared" si="135"/>
        <v>0</v>
      </c>
      <c r="S302" s="135">
        <f t="shared" si="135"/>
        <v>0</v>
      </c>
      <c r="T302" s="135">
        <f t="shared" si="135"/>
        <v>0</v>
      </c>
      <c r="U302" s="135">
        <f t="shared" si="135"/>
        <v>0</v>
      </c>
      <c r="V302" s="135">
        <f t="shared" si="135"/>
        <v>0</v>
      </c>
      <c r="W302" s="135">
        <f t="shared" si="135"/>
        <v>0</v>
      </c>
      <c r="X302" s="135">
        <f t="shared" si="135"/>
        <v>0</v>
      </c>
      <c r="Y302" s="135">
        <f t="shared" si="135"/>
        <v>0</v>
      </c>
      <c r="Z302" s="135">
        <f t="shared" si="135"/>
        <v>0</v>
      </c>
      <c r="AA302" s="135">
        <f t="shared" si="135"/>
        <v>0</v>
      </c>
      <c r="AB302" s="135">
        <f t="shared" si="135"/>
        <v>0</v>
      </c>
      <c r="AC302" s="135">
        <f t="shared" si="135"/>
        <v>0</v>
      </c>
      <c r="AD302" s="135">
        <f t="shared" si="135"/>
        <v>0</v>
      </c>
      <c r="AE302" s="135">
        <f t="shared" si="135"/>
        <v>0</v>
      </c>
      <c r="AF302" s="135">
        <f t="shared" si="135"/>
        <v>0</v>
      </c>
      <c r="AG302" s="135">
        <f t="shared" si="135"/>
        <v>0</v>
      </c>
    </row>
    <row r="303" spans="1:33" s="4" customFormat="1" ht="15" hidden="1" outlineLevel="1">
      <c r="F303" s="134" t="s">
        <v>281</v>
      </c>
      <c r="G303" s="450" t="s">
        <v>111</v>
      </c>
      <c r="H303" s="584">
        <f t="shared" si="133"/>
        <v>0</v>
      </c>
      <c r="I303" s="135">
        <v>0</v>
      </c>
      <c r="J303" s="135">
        <v>0</v>
      </c>
      <c r="K303" s="135">
        <v>0</v>
      </c>
      <c r="L303" s="135">
        <v>0</v>
      </c>
      <c r="M303" s="135">
        <v>0</v>
      </c>
      <c r="N303" s="135">
        <v>0</v>
      </c>
      <c r="O303" s="135">
        <v>0</v>
      </c>
      <c r="P303" s="135">
        <v>0</v>
      </c>
      <c r="Q303" s="135">
        <v>0</v>
      </c>
      <c r="R303" s="135">
        <v>0</v>
      </c>
      <c r="S303" s="135">
        <v>0</v>
      </c>
      <c r="T303" s="135">
        <v>0</v>
      </c>
      <c r="U303" s="135">
        <v>0</v>
      </c>
      <c r="V303" s="135">
        <v>0</v>
      </c>
      <c r="W303" s="135">
        <v>0</v>
      </c>
      <c r="X303" s="135">
        <v>0</v>
      </c>
      <c r="Y303" s="135">
        <v>0</v>
      </c>
      <c r="Z303" s="135">
        <v>0</v>
      </c>
      <c r="AA303" s="135">
        <v>0</v>
      </c>
      <c r="AB303" s="135">
        <v>0</v>
      </c>
      <c r="AC303" s="135">
        <v>0</v>
      </c>
      <c r="AD303" s="135">
        <v>0</v>
      </c>
      <c r="AE303" s="135">
        <v>0</v>
      </c>
      <c r="AF303" s="135">
        <v>0</v>
      </c>
      <c r="AG303" s="135">
        <v>0</v>
      </c>
    </row>
    <row r="304" spans="1:33" s="4" customFormat="1" ht="15" hidden="1" outlineLevel="1">
      <c r="F304" s="143" t="s">
        <v>114</v>
      </c>
      <c r="G304" s="450" t="s">
        <v>111</v>
      </c>
      <c r="H304" s="584">
        <f t="shared" si="133"/>
        <v>0</v>
      </c>
      <c r="I304" s="551">
        <f>SUM(I301:I303)</f>
        <v>0</v>
      </c>
      <c r="J304" s="551">
        <f t="shared" ref="J304:AG304" si="136">SUM(J301:J303)</f>
        <v>0</v>
      </c>
      <c r="K304" s="551">
        <f t="shared" si="136"/>
        <v>0</v>
      </c>
      <c r="L304" s="551">
        <f t="shared" si="136"/>
        <v>0</v>
      </c>
      <c r="M304" s="551">
        <f t="shared" si="136"/>
        <v>0</v>
      </c>
      <c r="N304" s="551">
        <f t="shared" si="136"/>
        <v>0</v>
      </c>
      <c r="O304" s="551">
        <f t="shared" si="136"/>
        <v>0</v>
      </c>
      <c r="P304" s="551">
        <f t="shared" si="136"/>
        <v>0</v>
      </c>
      <c r="Q304" s="551">
        <f t="shared" si="136"/>
        <v>0</v>
      </c>
      <c r="R304" s="551">
        <f t="shared" si="136"/>
        <v>0</v>
      </c>
      <c r="S304" s="551">
        <f t="shared" si="136"/>
        <v>0</v>
      </c>
      <c r="T304" s="551">
        <f t="shared" si="136"/>
        <v>0</v>
      </c>
      <c r="U304" s="551">
        <f t="shared" si="136"/>
        <v>0</v>
      </c>
      <c r="V304" s="551">
        <f t="shared" si="136"/>
        <v>0</v>
      </c>
      <c r="W304" s="551">
        <f t="shared" si="136"/>
        <v>0</v>
      </c>
      <c r="X304" s="551">
        <f t="shared" si="136"/>
        <v>0</v>
      </c>
      <c r="Y304" s="551">
        <f t="shared" si="136"/>
        <v>0</v>
      </c>
      <c r="Z304" s="551">
        <f t="shared" si="136"/>
        <v>0</v>
      </c>
      <c r="AA304" s="551">
        <f t="shared" si="136"/>
        <v>0</v>
      </c>
      <c r="AB304" s="551">
        <f t="shared" si="136"/>
        <v>0</v>
      </c>
      <c r="AC304" s="551">
        <f t="shared" si="136"/>
        <v>0</v>
      </c>
      <c r="AD304" s="551">
        <f t="shared" si="136"/>
        <v>0</v>
      </c>
      <c r="AE304" s="551">
        <f t="shared" si="136"/>
        <v>0</v>
      </c>
      <c r="AF304" s="551">
        <f t="shared" si="136"/>
        <v>0</v>
      </c>
      <c r="AG304" s="551">
        <f t="shared" si="136"/>
        <v>0</v>
      </c>
    </row>
    <row r="305" spans="1:33" s="4" customFormat="1" ht="15" hidden="1" outlineLevel="1">
      <c r="B305" s="182" t="s">
        <v>68</v>
      </c>
      <c r="F305" s="134"/>
      <c r="G305" s="453"/>
    </row>
    <row r="306" spans="1:33" s="4" customFormat="1" ht="15" hidden="1" outlineLevel="1">
      <c r="A306" s="583">
        <f t="shared" ref="A306:A307" si="137">IF(B306="",0,1)</f>
        <v>0</v>
      </c>
      <c r="B306" s="130"/>
      <c r="F306" s="134" t="s">
        <v>282</v>
      </c>
      <c r="G306" s="450" t="s">
        <v>82</v>
      </c>
      <c r="I306" s="492"/>
      <c r="J306" s="492"/>
      <c r="K306" s="492"/>
      <c r="L306" s="492"/>
      <c r="M306" s="492"/>
      <c r="N306" s="492"/>
      <c r="O306" s="492"/>
      <c r="P306" s="492"/>
      <c r="Q306" s="492"/>
      <c r="R306" s="492"/>
      <c r="S306" s="492"/>
      <c r="T306" s="492"/>
      <c r="U306" s="492"/>
      <c r="V306" s="492"/>
      <c r="W306" s="492"/>
      <c r="X306" s="492"/>
      <c r="Y306" s="492"/>
      <c r="Z306" s="492"/>
      <c r="AA306" s="492"/>
      <c r="AB306" s="492"/>
      <c r="AC306" s="492"/>
      <c r="AD306" s="492"/>
      <c r="AE306" s="492"/>
      <c r="AF306" s="492"/>
      <c r="AG306" s="492"/>
    </row>
    <row r="307" spans="1:33" s="4" customFormat="1" ht="15" hidden="1" outlineLevel="1">
      <c r="A307" s="583">
        <f t="shared" si="137"/>
        <v>0</v>
      </c>
      <c r="B307" s="130"/>
      <c r="F307" s="134" t="s">
        <v>283</v>
      </c>
      <c r="G307" s="450" t="s">
        <v>82</v>
      </c>
      <c r="I307" s="492"/>
      <c r="J307" s="492"/>
      <c r="K307" s="492"/>
      <c r="L307" s="492"/>
      <c r="M307" s="492"/>
      <c r="N307" s="492"/>
      <c r="O307" s="492"/>
      <c r="P307" s="492"/>
      <c r="Q307" s="492"/>
      <c r="R307" s="492"/>
      <c r="S307" s="492"/>
      <c r="T307" s="492"/>
      <c r="U307" s="492"/>
      <c r="V307" s="492"/>
      <c r="W307" s="492"/>
      <c r="X307" s="492"/>
      <c r="Y307" s="492"/>
      <c r="Z307" s="492"/>
      <c r="AA307" s="492"/>
      <c r="AB307" s="492"/>
      <c r="AC307" s="492"/>
      <c r="AD307" s="492"/>
      <c r="AE307" s="492"/>
      <c r="AF307" s="492"/>
      <c r="AG307" s="492"/>
    </row>
    <row r="308" spans="1:33" s="4" customFormat="1" ht="15" hidden="1" outlineLevel="1">
      <c r="F308" s="143" t="s">
        <v>114</v>
      </c>
      <c r="G308" s="450" t="s">
        <v>82</v>
      </c>
      <c r="I308" s="552">
        <f>SUM(I306:I307)</f>
        <v>0</v>
      </c>
      <c r="J308" s="552">
        <f t="shared" ref="J308:AG308" si="138">SUM(J306:J307)</f>
        <v>0</v>
      </c>
      <c r="K308" s="552">
        <f t="shared" si="138"/>
        <v>0</v>
      </c>
      <c r="L308" s="552">
        <f t="shared" si="138"/>
        <v>0</v>
      </c>
      <c r="M308" s="552">
        <f t="shared" si="138"/>
        <v>0</v>
      </c>
      <c r="N308" s="552">
        <f t="shared" si="138"/>
        <v>0</v>
      </c>
      <c r="O308" s="552">
        <f t="shared" si="138"/>
        <v>0</v>
      </c>
      <c r="P308" s="552">
        <f t="shared" si="138"/>
        <v>0</v>
      </c>
      <c r="Q308" s="552">
        <f t="shared" si="138"/>
        <v>0</v>
      </c>
      <c r="R308" s="552">
        <f t="shared" si="138"/>
        <v>0</v>
      </c>
      <c r="S308" s="552">
        <f t="shared" si="138"/>
        <v>0</v>
      </c>
      <c r="T308" s="552">
        <f t="shared" si="138"/>
        <v>0</v>
      </c>
      <c r="U308" s="552">
        <f t="shared" si="138"/>
        <v>0</v>
      </c>
      <c r="V308" s="552">
        <f t="shared" si="138"/>
        <v>0</v>
      </c>
      <c r="W308" s="552">
        <f t="shared" si="138"/>
        <v>0</v>
      </c>
      <c r="X308" s="552">
        <f t="shared" si="138"/>
        <v>0</v>
      </c>
      <c r="Y308" s="552">
        <f t="shared" si="138"/>
        <v>0</v>
      </c>
      <c r="Z308" s="552">
        <f t="shared" si="138"/>
        <v>0</v>
      </c>
      <c r="AA308" s="552">
        <f t="shared" si="138"/>
        <v>0</v>
      </c>
      <c r="AB308" s="552">
        <f t="shared" si="138"/>
        <v>0</v>
      </c>
      <c r="AC308" s="552">
        <f t="shared" si="138"/>
        <v>0</v>
      </c>
      <c r="AD308" s="552">
        <f t="shared" si="138"/>
        <v>0</v>
      </c>
      <c r="AE308" s="552">
        <f t="shared" si="138"/>
        <v>0</v>
      </c>
      <c r="AF308" s="552">
        <f t="shared" si="138"/>
        <v>0</v>
      </c>
      <c r="AG308" s="552">
        <f t="shared" si="138"/>
        <v>0</v>
      </c>
    </row>
    <row r="309" spans="1:33" s="4" customFormat="1" ht="15" hidden="1" outlineLevel="1">
      <c r="F309" s="134"/>
      <c r="G309" s="450"/>
    </row>
    <row r="310" spans="1:33" s="4" customFormat="1" ht="15" hidden="1" outlineLevel="1">
      <c r="F310" s="134" t="s">
        <v>284</v>
      </c>
      <c r="G310" s="450" t="s">
        <v>285</v>
      </c>
      <c r="H310" s="89" cm="1">
        <f t="array" ref="H310:H315">TRANSPOSE('Megaflex Gen NLA'!K25:P25)</f>
        <v>1.7747105966162102</v>
      </c>
      <c r="I310" s="136">
        <f>H310</f>
        <v>1.7747105966162102</v>
      </c>
      <c r="J310" s="136">
        <f>I310</f>
        <v>1.7747105966162102</v>
      </c>
      <c r="K310" s="136">
        <f t="shared" ref="K310:Z310" si="139">J310</f>
        <v>1.7747105966162102</v>
      </c>
      <c r="L310" s="136">
        <f t="shared" si="139"/>
        <v>1.7747105966162102</v>
      </c>
      <c r="M310" s="136">
        <f t="shared" si="139"/>
        <v>1.7747105966162102</v>
      </c>
      <c r="N310" s="136">
        <f t="shared" si="139"/>
        <v>1.7747105966162102</v>
      </c>
      <c r="O310" s="136">
        <f t="shared" si="139"/>
        <v>1.7747105966162102</v>
      </c>
      <c r="P310" s="136">
        <f t="shared" si="139"/>
        <v>1.7747105966162102</v>
      </c>
      <c r="Q310" s="136">
        <f t="shared" si="139"/>
        <v>1.7747105966162102</v>
      </c>
      <c r="R310" s="136">
        <f t="shared" si="139"/>
        <v>1.7747105966162102</v>
      </c>
      <c r="S310" s="136">
        <f t="shared" si="139"/>
        <v>1.7747105966162102</v>
      </c>
      <c r="T310" s="136">
        <f t="shared" si="139"/>
        <v>1.7747105966162102</v>
      </c>
      <c r="U310" s="136">
        <f t="shared" si="139"/>
        <v>1.7747105966162102</v>
      </c>
      <c r="V310" s="136">
        <f t="shared" si="139"/>
        <v>1.7747105966162102</v>
      </c>
      <c r="W310" s="136">
        <f t="shared" si="139"/>
        <v>1.7747105966162102</v>
      </c>
      <c r="X310" s="136">
        <f t="shared" si="139"/>
        <v>1.7747105966162102</v>
      </c>
      <c r="Y310" s="136">
        <f t="shared" si="139"/>
        <v>1.7747105966162102</v>
      </c>
      <c r="Z310" s="136">
        <f t="shared" si="139"/>
        <v>1.7747105966162102</v>
      </c>
      <c r="AA310" s="136">
        <f t="shared" ref="Z310:AG315" si="140">Z310</f>
        <v>1.7747105966162102</v>
      </c>
      <c r="AB310" s="136">
        <f t="shared" si="140"/>
        <v>1.7747105966162102</v>
      </c>
      <c r="AC310" s="136">
        <f t="shared" si="140"/>
        <v>1.7747105966162102</v>
      </c>
      <c r="AD310" s="136">
        <f t="shared" si="140"/>
        <v>1.7747105966162102</v>
      </c>
      <c r="AE310" s="136">
        <f t="shared" si="140"/>
        <v>1.7747105966162102</v>
      </c>
      <c r="AF310" s="136">
        <f t="shared" si="140"/>
        <v>1.7747105966162102</v>
      </c>
      <c r="AG310" s="136">
        <f t="shared" si="140"/>
        <v>1.7747105966162102</v>
      </c>
    </row>
    <row r="311" spans="1:33" s="4" customFormat="1" ht="15" hidden="1" outlineLevel="1">
      <c r="F311" s="134" t="s">
        <v>286</v>
      </c>
      <c r="G311" s="450" t="s">
        <v>285</v>
      </c>
      <c r="H311" s="89">
        <v>1.2211338676165</v>
      </c>
      <c r="I311" s="136">
        <f t="shared" ref="I311:Y326" si="141">H311</f>
        <v>1.2211338676165</v>
      </c>
      <c r="J311" s="136">
        <f t="shared" si="141"/>
        <v>1.2211338676165</v>
      </c>
      <c r="K311" s="136">
        <f t="shared" si="141"/>
        <v>1.2211338676165</v>
      </c>
      <c r="L311" s="136">
        <f t="shared" si="141"/>
        <v>1.2211338676165</v>
      </c>
      <c r="M311" s="136">
        <f t="shared" si="141"/>
        <v>1.2211338676165</v>
      </c>
      <c r="N311" s="136">
        <f t="shared" si="141"/>
        <v>1.2211338676165</v>
      </c>
      <c r="O311" s="136">
        <f t="shared" si="141"/>
        <v>1.2211338676165</v>
      </c>
      <c r="P311" s="136">
        <f t="shared" si="141"/>
        <v>1.2211338676165</v>
      </c>
      <c r="Q311" s="136">
        <f t="shared" si="141"/>
        <v>1.2211338676165</v>
      </c>
      <c r="R311" s="136">
        <f t="shared" si="141"/>
        <v>1.2211338676165</v>
      </c>
      <c r="S311" s="136">
        <f t="shared" si="141"/>
        <v>1.2211338676165</v>
      </c>
      <c r="T311" s="136">
        <f t="shared" si="141"/>
        <v>1.2211338676165</v>
      </c>
      <c r="U311" s="136">
        <f t="shared" si="141"/>
        <v>1.2211338676165</v>
      </c>
      <c r="V311" s="136">
        <f t="shared" si="141"/>
        <v>1.2211338676165</v>
      </c>
      <c r="W311" s="136">
        <f t="shared" si="141"/>
        <v>1.2211338676165</v>
      </c>
      <c r="X311" s="136">
        <f t="shared" si="141"/>
        <v>1.2211338676165</v>
      </c>
      <c r="Y311" s="136">
        <f t="shared" si="141"/>
        <v>1.2211338676165</v>
      </c>
      <c r="Z311" s="136">
        <f t="shared" si="140"/>
        <v>1.2211338676165</v>
      </c>
      <c r="AA311" s="136">
        <f t="shared" si="140"/>
        <v>1.2211338676165</v>
      </c>
      <c r="AB311" s="136">
        <f t="shared" si="140"/>
        <v>1.2211338676165</v>
      </c>
      <c r="AC311" s="136">
        <f t="shared" si="140"/>
        <v>1.2211338676165</v>
      </c>
      <c r="AD311" s="136">
        <f t="shared" si="140"/>
        <v>1.2211338676165</v>
      </c>
      <c r="AE311" s="136">
        <f t="shared" si="140"/>
        <v>1.2211338676165</v>
      </c>
      <c r="AF311" s="136">
        <f t="shared" si="140"/>
        <v>1.2211338676165</v>
      </c>
      <c r="AG311" s="136">
        <f t="shared" si="140"/>
        <v>1.2211338676165</v>
      </c>
    </row>
    <row r="312" spans="1:33" s="4" customFormat="1" ht="15" hidden="1" outlineLevel="1">
      <c r="F312" s="134" t="s">
        <v>287</v>
      </c>
      <c r="G312" s="450" t="s">
        <v>285</v>
      </c>
      <c r="H312" s="89">
        <v>0.77480953794399898</v>
      </c>
      <c r="I312" s="136">
        <f t="shared" si="141"/>
        <v>0.77480953794399898</v>
      </c>
      <c r="J312" s="136">
        <f t="shared" si="141"/>
        <v>0.77480953794399898</v>
      </c>
      <c r="K312" s="136">
        <f t="shared" si="141"/>
        <v>0.77480953794399898</v>
      </c>
      <c r="L312" s="136">
        <f t="shared" si="141"/>
        <v>0.77480953794399898</v>
      </c>
      <c r="M312" s="136">
        <f t="shared" si="141"/>
        <v>0.77480953794399898</v>
      </c>
      <c r="N312" s="136">
        <f t="shared" si="141"/>
        <v>0.77480953794399898</v>
      </c>
      <c r="O312" s="136">
        <f t="shared" si="141"/>
        <v>0.77480953794399898</v>
      </c>
      <c r="P312" s="136">
        <f t="shared" si="141"/>
        <v>0.77480953794399898</v>
      </c>
      <c r="Q312" s="136">
        <f t="shared" si="141"/>
        <v>0.77480953794399898</v>
      </c>
      <c r="R312" s="136">
        <f t="shared" si="141"/>
        <v>0.77480953794399898</v>
      </c>
      <c r="S312" s="136">
        <f t="shared" si="141"/>
        <v>0.77480953794399898</v>
      </c>
      <c r="T312" s="136">
        <f t="shared" si="141"/>
        <v>0.77480953794399898</v>
      </c>
      <c r="U312" s="136">
        <f t="shared" si="141"/>
        <v>0.77480953794399898</v>
      </c>
      <c r="V312" s="136">
        <f t="shared" si="141"/>
        <v>0.77480953794399898</v>
      </c>
      <c r="W312" s="136">
        <f t="shared" si="141"/>
        <v>0.77480953794399898</v>
      </c>
      <c r="X312" s="136">
        <f t="shared" si="141"/>
        <v>0.77480953794399898</v>
      </c>
      <c r="Y312" s="136">
        <f t="shared" si="141"/>
        <v>0.77480953794399898</v>
      </c>
      <c r="Z312" s="136">
        <f t="shared" si="140"/>
        <v>0.77480953794399898</v>
      </c>
      <c r="AA312" s="136">
        <f t="shared" si="140"/>
        <v>0.77480953794399898</v>
      </c>
      <c r="AB312" s="136">
        <f t="shared" si="140"/>
        <v>0.77480953794399898</v>
      </c>
      <c r="AC312" s="136">
        <f t="shared" si="140"/>
        <v>0.77480953794399898</v>
      </c>
      <c r="AD312" s="136">
        <f t="shared" si="140"/>
        <v>0.77480953794399898</v>
      </c>
      <c r="AE312" s="136">
        <f t="shared" si="140"/>
        <v>0.77480953794399898</v>
      </c>
      <c r="AF312" s="136">
        <f t="shared" si="140"/>
        <v>0.77480953794399898</v>
      </c>
      <c r="AG312" s="136">
        <f t="shared" si="140"/>
        <v>0.77480953794399898</v>
      </c>
    </row>
    <row r="313" spans="1:33" s="4" customFormat="1" ht="15" hidden="1" outlineLevel="1">
      <c r="F313" s="134" t="s">
        <v>288</v>
      </c>
      <c r="G313" s="450" t="s">
        <v>285</v>
      </c>
      <c r="H313" s="89">
        <v>5.4388047887602706</v>
      </c>
      <c r="I313" s="136">
        <f t="shared" si="141"/>
        <v>5.4388047887602706</v>
      </c>
      <c r="J313" s="136">
        <f t="shared" si="141"/>
        <v>5.4388047887602706</v>
      </c>
      <c r="K313" s="136">
        <f t="shared" si="141"/>
        <v>5.4388047887602706</v>
      </c>
      <c r="L313" s="136">
        <f t="shared" si="141"/>
        <v>5.4388047887602706</v>
      </c>
      <c r="M313" s="136">
        <f t="shared" si="141"/>
        <v>5.4388047887602706</v>
      </c>
      <c r="N313" s="136">
        <f t="shared" si="141"/>
        <v>5.4388047887602706</v>
      </c>
      <c r="O313" s="136">
        <f t="shared" si="141"/>
        <v>5.4388047887602706</v>
      </c>
      <c r="P313" s="136">
        <f t="shared" si="141"/>
        <v>5.4388047887602706</v>
      </c>
      <c r="Q313" s="136">
        <f t="shared" si="141"/>
        <v>5.4388047887602706</v>
      </c>
      <c r="R313" s="136">
        <f t="shared" si="141"/>
        <v>5.4388047887602706</v>
      </c>
      <c r="S313" s="136">
        <f t="shared" si="141"/>
        <v>5.4388047887602706</v>
      </c>
      <c r="T313" s="136">
        <f t="shared" si="141"/>
        <v>5.4388047887602706</v>
      </c>
      <c r="U313" s="136">
        <f t="shared" si="141"/>
        <v>5.4388047887602706</v>
      </c>
      <c r="V313" s="136">
        <f t="shared" si="141"/>
        <v>5.4388047887602706</v>
      </c>
      <c r="W313" s="136">
        <f t="shared" si="141"/>
        <v>5.4388047887602706</v>
      </c>
      <c r="X313" s="136">
        <f t="shared" si="141"/>
        <v>5.4388047887602706</v>
      </c>
      <c r="Y313" s="136">
        <f t="shared" si="141"/>
        <v>5.4388047887602706</v>
      </c>
      <c r="Z313" s="136">
        <f t="shared" si="140"/>
        <v>5.4388047887602706</v>
      </c>
      <c r="AA313" s="136">
        <f t="shared" si="140"/>
        <v>5.4388047887602706</v>
      </c>
      <c r="AB313" s="136">
        <f t="shared" si="140"/>
        <v>5.4388047887602706</v>
      </c>
      <c r="AC313" s="136">
        <f t="shared" si="140"/>
        <v>5.4388047887602706</v>
      </c>
      <c r="AD313" s="136">
        <f t="shared" si="140"/>
        <v>5.4388047887602706</v>
      </c>
      <c r="AE313" s="136">
        <f t="shared" si="140"/>
        <v>5.4388047887602706</v>
      </c>
      <c r="AF313" s="136">
        <f t="shared" si="140"/>
        <v>5.4388047887602706</v>
      </c>
      <c r="AG313" s="136">
        <f t="shared" si="140"/>
        <v>5.4388047887602706</v>
      </c>
    </row>
    <row r="314" spans="1:33" s="4" customFormat="1" ht="15" hidden="1" outlineLevel="1">
      <c r="F314" s="134" t="s">
        <v>289</v>
      </c>
      <c r="G314" s="450" t="s">
        <v>285</v>
      </c>
      <c r="H314" s="89">
        <v>1.64727416641931</v>
      </c>
      <c r="I314" s="136">
        <f t="shared" si="141"/>
        <v>1.64727416641931</v>
      </c>
      <c r="J314" s="136">
        <f t="shared" si="141"/>
        <v>1.64727416641931</v>
      </c>
      <c r="K314" s="136">
        <f t="shared" si="141"/>
        <v>1.64727416641931</v>
      </c>
      <c r="L314" s="136">
        <f t="shared" si="141"/>
        <v>1.64727416641931</v>
      </c>
      <c r="M314" s="136">
        <f t="shared" si="141"/>
        <v>1.64727416641931</v>
      </c>
      <c r="N314" s="136">
        <f t="shared" si="141"/>
        <v>1.64727416641931</v>
      </c>
      <c r="O314" s="136">
        <f t="shared" si="141"/>
        <v>1.64727416641931</v>
      </c>
      <c r="P314" s="136">
        <f t="shared" si="141"/>
        <v>1.64727416641931</v>
      </c>
      <c r="Q314" s="136">
        <f t="shared" si="141"/>
        <v>1.64727416641931</v>
      </c>
      <c r="R314" s="136">
        <f t="shared" si="141"/>
        <v>1.64727416641931</v>
      </c>
      <c r="S314" s="136">
        <f t="shared" si="141"/>
        <v>1.64727416641931</v>
      </c>
      <c r="T314" s="136">
        <f t="shared" si="141"/>
        <v>1.64727416641931</v>
      </c>
      <c r="U314" s="136">
        <f t="shared" si="141"/>
        <v>1.64727416641931</v>
      </c>
      <c r="V314" s="136">
        <f t="shared" si="141"/>
        <v>1.64727416641931</v>
      </c>
      <c r="W314" s="136">
        <f t="shared" si="141"/>
        <v>1.64727416641931</v>
      </c>
      <c r="X314" s="136">
        <f t="shared" si="141"/>
        <v>1.64727416641931</v>
      </c>
      <c r="Y314" s="136">
        <f t="shared" si="141"/>
        <v>1.64727416641931</v>
      </c>
      <c r="Z314" s="136">
        <f t="shared" si="140"/>
        <v>1.64727416641931</v>
      </c>
      <c r="AA314" s="136">
        <f t="shared" si="140"/>
        <v>1.64727416641931</v>
      </c>
      <c r="AB314" s="136">
        <f t="shared" si="140"/>
        <v>1.64727416641931</v>
      </c>
      <c r="AC314" s="136">
        <f t="shared" si="140"/>
        <v>1.64727416641931</v>
      </c>
      <c r="AD314" s="136">
        <f t="shared" si="140"/>
        <v>1.64727416641931</v>
      </c>
      <c r="AE314" s="136">
        <f t="shared" si="140"/>
        <v>1.64727416641931</v>
      </c>
      <c r="AF314" s="136">
        <f t="shared" si="140"/>
        <v>1.64727416641931</v>
      </c>
      <c r="AG314" s="136">
        <f t="shared" si="140"/>
        <v>1.64727416641931</v>
      </c>
    </row>
    <row r="315" spans="1:33" s="4" customFormat="1" ht="15" hidden="1" outlineLevel="1">
      <c r="F315" s="134" t="s">
        <v>290</v>
      </c>
      <c r="G315" s="450" t="s">
        <v>285</v>
      </c>
      <c r="H315" s="89">
        <v>0.89482536855644601</v>
      </c>
      <c r="I315" s="136">
        <f t="shared" si="141"/>
        <v>0.89482536855644601</v>
      </c>
      <c r="J315" s="136">
        <f t="shared" si="141"/>
        <v>0.89482536855644601</v>
      </c>
      <c r="K315" s="136">
        <f t="shared" si="141"/>
        <v>0.89482536855644601</v>
      </c>
      <c r="L315" s="136">
        <f t="shared" si="141"/>
        <v>0.89482536855644601</v>
      </c>
      <c r="M315" s="136">
        <f t="shared" si="141"/>
        <v>0.89482536855644601</v>
      </c>
      <c r="N315" s="136">
        <f t="shared" si="141"/>
        <v>0.89482536855644601</v>
      </c>
      <c r="O315" s="136">
        <f t="shared" si="141"/>
        <v>0.89482536855644601</v>
      </c>
      <c r="P315" s="136">
        <f t="shared" si="141"/>
        <v>0.89482536855644601</v>
      </c>
      <c r="Q315" s="136">
        <f t="shared" si="141"/>
        <v>0.89482536855644601</v>
      </c>
      <c r="R315" s="136">
        <f t="shared" si="141"/>
        <v>0.89482536855644601</v>
      </c>
      <c r="S315" s="136">
        <f t="shared" si="141"/>
        <v>0.89482536855644601</v>
      </c>
      <c r="T315" s="136">
        <f t="shared" si="141"/>
        <v>0.89482536855644601</v>
      </c>
      <c r="U315" s="136">
        <f t="shared" si="141"/>
        <v>0.89482536855644601</v>
      </c>
      <c r="V315" s="136">
        <f t="shared" si="141"/>
        <v>0.89482536855644601</v>
      </c>
      <c r="W315" s="136">
        <f t="shared" si="141"/>
        <v>0.89482536855644601</v>
      </c>
      <c r="X315" s="136">
        <f t="shared" si="141"/>
        <v>0.89482536855644601</v>
      </c>
      <c r="Y315" s="136">
        <f t="shared" si="141"/>
        <v>0.89482536855644601</v>
      </c>
      <c r="Z315" s="136">
        <f t="shared" si="140"/>
        <v>0.89482536855644601</v>
      </c>
      <c r="AA315" s="136">
        <f t="shared" si="140"/>
        <v>0.89482536855644601</v>
      </c>
      <c r="AB315" s="136">
        <f t="shared" si="140"/>
        <v>0.89482536855644601</v>
      </c>
      <c r="AC315" s="136">
        <f t="shared" si="140"/>
        <v>0.89482536855644601</v>
      </c>
      <c r="AD315" s="136">
        <f t="shared" si="140"/>
        <v>0.89482536855644601</v>
      </c>
      <c r="AE315" s="136">
        <f t="shared" si="140"/>
        <v>0.89482536855644601</v>
      </c>
      <c r="AF315" s="136">
        <f t="shared" si="140"/>
        <v>0.89482536855644601</v>
      </c>
      <c r="AG315" s="136">
        <f t="shared" si="140"/>
        <v>0.89482536855644601</v>
      </c>
    </row>
    <row r="316" spans="1:33" s="4" customFormat="1" ht="15" hidden="1" outlineLevel="1">
      <c r="F316" s="134"/>
      <c r="G316" s="450"/>
    </row>
    <row r="317" spans="1:33" s="4" customFormat="1" ht="15" hidden="1" outlineLevel="1">
      <c r="F317" s="134" t="s">
        <v>100</v>
      </c>
      <c r="G317" s="450" t="s">
        <v>101</v>
      </c>
      <c r="I317" s="136">
        <f>$H$35</f>
        <v>0</v>
      </c>
      <c r="J317" s="136">
        <f t="shared" ref="J317:AG317" si="142">$H$35</f>
        <v>0</v>
      </c>
      <c r="K317" s="136">
        <f t="shared" si="142"/>
        <v>0</v>
      </c>
      <c r="L317" s="136">
        <f t="shared" si="142"/>
        <v>0</v>
      </c>
      <c r="M317" s="136">
        <f t="shared" si="142"/>
        <v>0</v>
      </c>
      <c r="N317" s="136">
        <f t="shared" si="142"/>
        <v>0</v>
      </c>
      <c r="O317" s="136">
        <f t="shared" si="142"/>
        <v>0</v>
      </c>
      <c r="P317" s="136">
        <f t="shared" si="142"/>
        <v>0</v>
      </c>
      <c r="Q317" s="136">
        <f t="shared" si="142"/>
        <v>0</v>
      </c>
      <c r="R317" s="136">
        <f t="shared" si="142"/>
        <v>0</v>
      </c>
      <c r="S317" s="136">
        <f t="shared" si="142"/>
        <v>0</v>
      </c>
      <c r="T317" s="136">
        <f t="shared" si="142"/>
        <v>0</v>
      </c>
      <c r="U317" s="136">
        <f t="shared" si="142"/>
        <v>0</v>
      </c>
      <c r="V317" s="136">
        <f t="shared" si="142"/>
        <v>0</v>
      </c>
      <c r="W317" s="136">
        <f t="shared" si="142"/>
        <v>0</v>
      </c>
      <c r="X317" s="136">
        <f t="shared" si="142"/>
        <v>0</v>
      </c>
      <c r="Y317" s="136">
        <f t="shared" si="142"/>
        <v>0</v>
      </c>
      <c r="Z317" s="136">
        <f t="shared" si="142"/>
        <v>0</v>
      </c>
      <c r="AA317" s="136">
        <f t="shared" si="142"/>
        <v>0</v>
      </c>
      <c r="AB317" s="136">
        <f t="shared" si="142"/>
        <v>0</v>
      </c>
      <c r="AC317" s="136">
        <f t="shared" si="142"/>
        <v>0</v>
      </c>
      <c r="AD317" s="136">
        <f t="shared" si="142"/>
        <v>0</v>
      </c>
      <c r="AE317" s="136">
        <f t="shared" si="142"/>
        <v>0</v>
      </c>
      <c r="AF317" s="136">
        <f t="shared" si="142"/>
        <v>0</v>
      </c>
      <c r="AG317" s="136">
        <f t="shared" si="142"/>
        <v>0</v>
      </c>
    </row>
    <row r="318" spans="1:33" s="4" customFormat="1" ht="15" hidden="1" outlineLevel="1">
      <c r="F318" s="134" t="s">
        <v>291</v>
      </c>
      <c r="G318" s="450" t="s">
        <v>101</v>
      </c>
      <c r="I318" s="136">
        <f>IF($H$32='Megaflex Gen NLA'!$I$72,1,0)</f>
        <v>0</v>
      </c>
      <c r="J318" s="136">
        <f>IF($H$32='Megaflex Gen NLA'!$I$72,1,0)</f>
        <v>0</v>
      </c>
      <c r="K318" s="136">
        <f>IF($H$32='Megaflex Gen NLA'!$I$72,1,0)</f>
        <v>0</v>
      </c>
      <c r="L318" s="136">
        <f>IF($H$32='Megaflex Gen NLA'!$I$72,1,0)</f>
        <v>0</v>
      </c>
      <c r="M318" s="136">
        <f>IF($H$32='Megaflex Gen NLA'!$I$72,1,0)</f>
        <v>0</v>
      </c>
      <c r="N318" s="136">
        <f>IF($H$32='Megaflex Gen NLA'!$I$72,1,0)</f>
        <v>0</v>
      </c>
      <c r="O318" s="136">
        <f>IF($H$32='Megaflex Gen NLA'!$I$72,1,0)</f>
        <v>0</v>
      </c>
      <c r="P318" s="136">
        <f>IF($H$32='Megaflex Gen NLA'!$I$72,1,0)</f>
        <v>0</v>
      </c>
      <c r="Q318" s="136">
        <f>IF($H$32='Megaflex Gen NLA'!$I$72,1,0)</f>
        <v>0</v>
      </c>
      <c r="R318" s="136">
        <f>IF($H$32='Megaflex Gen NLA'!$I$72,1,0)</f>
        <v>0</v>
      </c>
      <c r="S318" s="136">
        <f>IF($H$32='Megaflex Gen NLA'!$I$72,1,0)</f>
        <v>0</v>
      </c>
      <c r="T318" s="136">
        <f>IF($H$32='Megaflex Gen NLA'!$I$72,1,0)</f>
        <v>0</v>
      </c>
      <c r="U318" s="136">
        <f>IF($H$32='Megaflex Gen NLA'!$I$72,1,0)</f>
        <v>0</v>
      </c>
      <c r="V318" s="136">
        <f>IF($H$32='Megaflex Gen NLA'!$I$72,1,0)</f>
        <v>0</v>
      </c>
      <c r="W318" s="136">
        <f>IF($H$32='Megaflex Gen NLA'!$I$72,1,0)</f>
        <v>0</v>
      </c>
      <c r="X318" s="136">
        <f>IF($H$32='Megaflex Gen NLA'!$I$72,1,0)</f>
        <v>0</v>
      </c>
      <c r="Y318" s="136">
        <f>IF($H$32='Megaflex Gen NLA'!$I$72,1,0)</f>
        <v>0</v>
      </c>
      <c r="Z318" s="136">
        <f>IF($H$32='Megaflex Gen NLA'!$I$72,1,0)</f>
        <v>0</v>
      </c>
      <c r="AA318" s="136">
        <f>IF($H$32='Megaflex Gen NLA'!$I$72,1,0)</f>
        <v>0</v>
      </c>
      <c r="AB318" s="136">
        <f>IF($H$32='Megaflex Gen NLA'!$I$72,1,0)</f>
        <v>0</v>
      </c>
      <c r="AC318" s="136">
        <f>IF($H$32='Megaflex Gen NLA'!$I$72,1,0)</f>
        <v>0</v>
      </c>
      <c r="AD318" s="136">
        <f>IF($H$32='Megaflex Gen NLA'!$I$72,1,0)</f>
        <v>0</v>
      </c>
      <c r="AE318" s="136">
        <f>IF($H$32='Megaflex Gen NLA'!$I$72,1,0)</f>
        <v>0</v>
      </c>
      <c r="AF318" s="136">
        <f>IF($H$32='Megaflex Gen NLA'!$I$72,1,0)</f>
        <v>0</v>
      </c>
      <c r="AG318" s="136">
        <f>IF($H$32='Megaflex Gen NLA'!$I$72,1,0)</f>
        <v>0</v>
      </c>
    </row>
    <row r="319" spans="1:33" s="4" customFormat="1" ht="15" hidden="1" outlineLevel="1">
      <c r="F319" s="134" t="s">
        <v>292</v>
      </c>
      <c r="G319" s="450" t="s">
        <v>380</v>
      </c>
      <c r="I319" s="136">
        <f>$H$24</f>
        <v>0</v>
      </c>
      <c r="J319" s="136">
        <f t="shared" ref="J319:AG319" si="143">$H$24</f>
        <v>0</v>
      </c>
      <c r="K319" s="136">
        <f t="shared" si="143"/>
        <v>0</v>
      </c>
      <c r="L319" s="136">
        <f t="shared" si="143"/>
        <v>0</v>
      </c>
      <c r="M319" s="136">
        <f t="shared" si="143"/>
        <v>0</v>
      </c>
      <c r="N319" s="136">
        <f t="shared" si="143"/>
        <v>0</v>
      </c>
      <c r="O319" s="136">
        <f t="shared" si="143"/>
        <v>0</v>
      </c>
      <c r="P319" s="136">
        <f t="shared" si="143"/>
        <v>0</v>
      </c>
      <c r="Q319" s="136">
        <f t="shared" si="143"/>
        <v>0</v>
      </c>
      <c r="R319" s="136">
        <f t="shared" si="143"/>
        <v>0</v>
      </c>
      <c r="S319" s="136">
        <f t="shared" si="143"/>
        <v>0</v>
      </c>
      <c r="T319" s="136">
        <f t="shared" si="143"/>
        <v>0</v>
      </c>
      <c r="U319" s="136">
        <f t="shared" si="143"/>
        <v>0</v>
      </c>
      <c r="V319" s="136">
        <f t="shared" si="143"/>
        <v>0</v>
      </c>
      <c r="W319" s="136">
        <f t="shared" si="143"/>
        <v>0</v>
      </c>
      <c r="X319" s="136">
        <f t="shared" si="143"/>
        <v>0</v>
      </c>
      <c r="Y319" s="136">
        <f t="shared" si="143"/>
        <v>0</v>
      </c>
      <c r="Z319" s="136">
        <f t="shared" si="143"/>
        <v>0</v>
      </c>
      <c r="AA319" s="136">
        <f t="shared" si="143"/>
        <v>0</v>
      </c>
      <c r="AB319" s="136">
        <f t="shared" si="143"/>
        <v>0</v>
      </c>
      <c r="AC319" s="136">
        <f t="shared" si="143"/>
        <v>0</v>
      </c>
      <c r="AD319" s="136">
        <f t="shared" si="143"/>
        <v>0</v>
      </c>
      <c r="AE319" s="136">
        <f t="shared" si="143"/>
        <v>0</v>
      </c>
      <c r="AF319" s="136">
        <f t="shared" si="143"/>
        <v>0</v>
      </c>
      <c r="AG319" s="136">
        <f t="shared" si="143"/>
        <v>0</v>
      </c>
    </row>
    <row r="320" spans="1:33" s="4" customFormat="1" ht="15" hidden="1" outlineLevel="1">
      <c r="F320" s="134" t="s">
        <v>294</v>
      </c>
      <c r="G320" s="450" t="s">
        <v>295</v>
      </c>
      <c r="H320" s="89" t="e" cm="1">
        <f t="array" ref="H320">INDEX('Megaflex Gen NLA'!$J$59:$J$64,MATCH('BESS Cashflow AFS FI'!$H$34,'Megaflex Gen NLA'!$H$59:$H$64,0),0)</f>
        <v>#N/A</v>
      </c>
      <c r="I320" s="137" t="e">
        <f t="shared" ref="I320:I326" si="144">H320</f>
        <v>#N/A</v>
      </c>
      <c r="J320" s="137" t="e">
        <f t="shared" si="141"/>
        <v>#N/A</v>
      </c>
      <c r="K320" s="137" t="e">
        <f t="shared" si="141"/>
        <v>#N/A</v>
      </c>
      <c r="L320" s="137" t="e">
        <f t="shared" si="141"/>
        <v>#N/A</v>
      </c>
      <c r="M320" s="137" t="e">
        <f t="shared" si="141"/>
        <v>#N/A</v>
      </c>
      <c r="N320" s="137" t="e">
        <f t="shared" si="141"/>
        <v>#N/A</v>
      </c>
      <c r="O320" s="137" t="e">
        <f t="shared" si="141"/>
        <v>#N/A</v>
      </c>
      <c r="P320" s="137" t="e">
        <f t="shared" si="141"/>
        <v>#N/A</v>
      </c>
      <c r="Q320" s="137" t="e">
        <f t="shared" si="141"/>
        <v>#N/A</v>
      </c>
      <c r="R320" s="137" t="e">
        <f t="shared" si="141"/>
        <v>#N/A</v>
      </c>
      <c r="S320" s="137" t="e">
        <f t="shared" si="141"/>
        <v>#N/A</v>
      </c>
      <c r="T320" s="137" t="e">
        <f t="shared" si="141"/>
        <v>#N/A</v>
      </c>
      <c r="U320" s="137" t="e">
        <f t="shared" si="141"/>
        <v>#N/A</v>
      </c>
      <c r="V320" s="137" t="e">
        <f t="shared" si="141"/>
        <v>#N/A</v>
      </c>
      <c r="W320" s="137" t="e">
        <f t="shared" si="141"/>
        <v>#N/A</v>
      </c>
      <c r="X320" s="137" t="e">
        <f t="shared" si="141"/>
        <v>#N/A</v>
      </c>
      <c r="Y320" s="137" t="e">
        <f t="shared" si="141"/>
        <v>#N/A</v>
      </c>
      <c r="Z320" s="137" t="e">
        <f t="shared" ref="Z320:AG326" si="145">Y320</f>
        <v>#N/A</v>
      </c>
      <c r="AA320" s="137" t="e">
        <f t="shared" si="145"/>
        <v>#N/A</v>
      </c>
      <c r="AB320" s="137" t="e">
        <f t="shared" si="145"/>
        <v>#N/A</v>
      </c>
      <c r="AC320" s="137" t="e">
        <f t="shared" si="145"/>
        <v>#N/A</v>
      </c>
      <c r="AD320" s="137" t="e">
        <f t="shared" si="145"/>
        <v>#N/A</v>
      </c>
      <c r="AE320" s="137" t="e">
        <f t="shared" si="145"/>
        <v>#N/A</v>
      </c>
      <c r="AF320" s="137" t="e">
        <f t="shared" si="145"/>
        <v>#N/A</v>
      </c>
      <c r="AG320" s="137" t="e">
        <f t="shared" si="145"/>
        <v>#N/A</v>
      </c>
    </row>
    <row r="321" spans="6:33" s="4" customFormat="1" ht="15" hidden="1" outlineLevel="1">
      <c r="F321" s="134" t="s">
        <v>296</v>
      </c>
      <c r="G321" s="450" t="s">
        <v>295</v>
      </c>
      <c r="H321" s="89" t="e" cm="1">
        <f t="array" ref="H321">INDEX('Megaflex Gen NLA'!$G$60:$G$64,MATCH('BESS Cashflow AFS FI'!$H$33,'Megaflex Gen NLA'!$C$60:$C$64,0),0)</f>
        <v>#N/A</v>
      </c>
      <c r="I321" s="137" t="e">
        <f t="shared" si="144"/>
        <v>#N/A</v>
      </c>
      <c r="J321" s="137" t="e">
        <f t="shared" si="141"/>
        <v>#N/A</v>
      </c>
      <c r="K321" s="137" t="e">
        <f t="shared" si="141"/>
        <v>#N/A</v>
      </c>
      <c r="L321" s="137" t="e">
        <f t="shared" si="141"/>
        <v>#N/A</v>
      </c>
      <c r="M321" s="137" t="e">
        <f t="shared" si="141"/>
        <v>#N/A</v>
      </c>
      <c r="N321" s="137" t="e">
        <f t="shared" si="141"/>
        <v>#N/A</v>
      </c>
      <c r="O321" s="137" t="e">
        <f t="shared" si="141"/>
        <v>#N/A</v>
      </c>
      <c r="P321" s="137" t="e">
        <f t="shared" si="141"/>
        <v>#N/A</v>
      </c>
      <c r="Q321" s="137" t="e">
        <f t="shared" si="141"/>
        <v>#N/A</v>
      </c>
      <c r="R321" s="137" t="e">
        <f t="shared" si="141"/>
        <v>#N/A</v>
      </c>
      <c r="S321" s="137" t="e">
        <f t="shared" si="141"/>
        <v>#N/A</v>
      </c>
      <c r="T321" s="137" t="e">
        <f t="shared" si="141"/>
        <v>#N/A</v>
      </c>
      <c r="U321" s="137" t="e">
        <f t="shared" si="141"/>
        <v>#N/A</v>
      </c>
      <c r="V321" s="137" t="e">
        <f t="shared" si="141"/>
        <v>#N/A</v>
      </c>
      <c r="W321" s="137" t="e">
        <f t="shared" si="141"/>
        <v>#N/A</v>
      </c>
      <c r="X321" s="137" t="e">
        <f t="shared" si="141"/>
        <v>#N/A</v>
      </c>
      <c r="Y321" s="137" t="e">
        <f t="shared" si="141"/>
        <v>#N/A</v>
      </c>
      <c r="Z321" s="137" t="e">
        <f t="shared" si="145"/>
        <v>#N/A</v>
      </c>
      <c r="AA321" s="137" t="e">
        <f t="shared" si="145"/>
        <v>#N/A</v>
      </c>
      <c r="AB321" s="137" t="e">
        <f t="shared" si="145"/>
        <v>#N/A</v>
      </c>
      <c r="AC321" s="137" t="e">
        <f t="shared" si="145"/>
        <v>#N/A</v>
      </c>
      <c r="AD321" s="137" t="e">
        <f t="shared" si="145"/>
        <v>#N/A</v>
      </c>
      <c r="AE321" s="137" t="e">
        <f t="shared" si="145"/>
        <v>#N/A</v>
      </c>
      <c r="AF321" s="137" t="e">
        <f t="shared" si="145"/>
        <v>#N/A</v>
      </c>
      <c r="AG321" s="137" t="e">
        <f t="shared" si="145"/>
        <v>#N/A</v>
      </c>
    </row>
    <row r="322" spans="6:33" s="4" customFormat="1" ht="15" hidden="1" outlineLevel="1">
      <c r="F322" s="134" t="s">
        <v>297</v>
      </c>
      <c r="G322" s="450" t="s">
        <v>295</v>
      </c>
      <c r="H322" s="89" t="e" cm="1">
        <f t="array" ref="H322">INDEX('Megaflex Gen NLA'!$E$60:$E$64,MATCH('BESS Cashflow AFS FI'!$H$33,'Megaflex Gen NLA'!$C$60:$C$64,0),0)</f>
        <v>#N/A</v>
      </c>
      <c r="I322" s="137" t="e">
        <f t="shared" si="144"/>
        <v>#N/A</v>
      </c>
      <c r="J322" s="137" t="e">
        <f t="shared" si="141"/>
        <v>#N/A</v>
      </c>
      <c r="K322" s="137" t="e">
        <f t="shared" si="141"/>
        <v>#N/A</v>
      </c>
      <c r="L322" s="137" t="e">
        <f t="shared" si="141"/>
        <v>#N/A</v>
      </c>
      <c r="M322" s="137" t="e">
        <f t="shared" si="141"/>
        <v>#N/A</v>
      </c>
      <c r="N322" s="137" t="e">
        <f t="shared" si="141"/>
        <v>#N/A</v>
      </c>
      <c r="O322" s="137" t="e">
        <f t="shared" si="141"/>
        <v>#N/A</v>
      </c>
      <c r="P322" s="137" t="e">
        <f t="shared" si="141"/>
        <v>#N/A</v>
      </c>
      <c r="Q322" s="137" t="e">
        <f t="shared" si="141"/>
        <v>#N/A</v>
      </c>
      <c r="R322" s="137" t="e">
        <f t="shared" si="141"/>
        <v>#N/A</v>
      </c>
      <c r="S322" s="137" t="e">
        <f t="shared" si="141"/>
        <v>#N/A</v>
      </c>
      <c r="T322" s="137" t="e">
        <f t="shared" si="141"/>
        <v>#N/A</v>
      </c>
      <c r="U322" s="137" t="e">
        <f t="shared" si="141"/>
        <v>#N/A</v>
      </c>
      <c r="V322" s="137" t="e">
        <f t="shared" si="141"/>
        <v>#N/A</v>
      </c>
      <c r="W322" s="137" t="e">
        <f t="shared" si="141"/>
        <v>#N/A</v>
      </c>
      <c r="X322" s="137" t="e">
        <f t="shared" si="141"/>
        <v>#N/A</v>
      </c>
      <c r="Y322" s="137" t="e">
        <f t="shared" si="141"/>
        <v>#N/A</v>
      </c>
      <c r="Z322" s="137" t="e">
        <f t="shared" si="145"/>
        <v>#N/A</v>
      </c>
      <c r="AA322" s="137" t="e">
        <f t="shared" si="145"/>
        <v>#N/A</v>
      </c>
      <c r="AB322" s="137" t="e">
        <f t="shared" si="145"/>
        <v>#N/A</v>
      </c>
      <c r="AC322" s="137" t="e">
        <f t="shared" si="145"/>
        <v>#N/A</v>
      </c>
      <c r="AD322" s="137" t="e">
        <f t="shared" si="145"/>
        <v>#N/A</v>
      </c>
      <c r="AE322" s="137" t="e">
        <f t="shared" si="145"/>
        <v>#N/A</v>
      </c>
      <c r="AF322" s="137" t="e">
        <f t="shared" si="145"/>
        <v>#N/A</v>
      </c>
      <c r="AG322" s="137" t="e">
        <f t="shared" si="145"/>
        <v>#N/A</v>
      </c>
    </row>
    <row r="323" spans="6:33" s="4" customFormat="1" ht="15" hidden="1" outlineLevel="1">
      <c r="F323" s="134" t="s">
        <v>298</v>
      </c>
      <c r="G323" s="450" t="s">
        <v>299</v>
      </c>
      <c r="H323" s="89" t="e" cm="1">
        <f t="array" ref="H323">INDEX('Megaflex Gen NLA'!$N$31:$N$36,MATCH('BESS Cashflow AFS FI'!$H$34,'Megaflex Gen NLA'!$L$31:$L$36,0),0)</f>
        <v>#N/A</v>
      </c>
      <c r="I323" s="136" t="e">
        <f t="shared" si="144"/>
        <v>#N/A</v>
      </c>
      <c r="J323" s="136" t="e">
        <f t="shared" si="141"/>
        <v>#N/A</v>
      </c>
      <c r="K323" s="136" t="e">
        <f t="shared" si="141"/>
        <v>#N/A</v>
      </c>
      <c r="L323" s="136" t="e">
        <f t="shared" si="141"/>
        <v>#N/A</v>
      </c>
      <c r="M323" s="136" t="e">
        <f t="shared" si="141"/>
        <v>#N/A</v>
      </c>
      <c r="N323" s="136" t="e">
        <f t="shared" si="141"/>
        <v>#N/A</v>
      </c>
      <c r="O323" s="136" t="e">
        <f t="shared" si="141"/>
        <v>#N/A</v>
      </c>
      <c r="P323" s="136" t="e">
        <f t="shared" si="141"/>
        <v>#N/A</v>
      </c>
      <c r="Q323" s="136" t="e">
        <f t="shared" si="141"/>
        <v>#N/A</v>
      </c>
      <c r="R323" s="136" t="e">
        <f t="shared" si="141"/>
        <v>#N/A</v>
      </c>
      <c r="S323" s="136" t="e">
        <f t="shared" si="141"/>
        <v>#N/A</v>
      </c>
      <c r="T323" s="136" t="e">
        <f t="shared" si="141"/>
        <v>#N/A</v>
      </c>
      <c r="U323" s="136" t="e">
        <f t="shared" si="141"/>
        <v>#N/A</v>
      </c>
      <c r="V323" s="136" t="e">
        <f t="shared" si="141"/>
        <v>#N/A</v>
      </c>
      <c r="W323" s="136" t="e">
        <f t="shared" si="141"/>
        <v>#N/A</v>
      </c>
      <c r="X323" s="136" t="e">
        <f t="shared" si="141"/>
        <v>#N/A</v>
      </c>
      <c r="Y323" s="136" t="e">
        <f t="shared" si="141"/>
        <v>#N/A</v>
      </c>
      <c r="Z323" s="136" t="e">
        <f t="shared" si="145"/>
        <v>#N/A</v>
      </c>
      <c r="AA323" s="136" t="e">
        <f t="shared" si="145"/>
        <v>#N/A</v>
      </c>
      <c r="AB323" s="136" t="e">
        <f t="shared" si="145"/>
        <v>#N/A</v>
      </c>
      <c r="AC323" s="136" t="e">
        <f t="shared" si="145"/>
        <v>#N/A</v>
      </c>
      <c r="AD323" s="136" t="e">
        <f t="shared" si="145"/>
        <v>#N/A</v>
      </c>
      <c r="AE323" s="136" t="e">
        <f t="shared" si="145"/>
        <v>#N/A</v>
      </c>
      <c r="AF323" s="136" t="e">
        <f t="shared" si="145"/>
        <v>#N/A</v>
      </c>
      <c r="AG323" s="136" t="e">
        <f t="shared" si="145"/>
        <v>#N/A</v>
      </c>
    </row>
    <row r="324" spans="6:33" s="4" customFormat="1" ht="15" hidden="1" outlineLevel="1">
      <c r="F324" s="134" t="s">
        <v>300</v>
      </c>
      <c r="G324" s="450" t="s">
        <v>301</v>
      </c>
      <c r="H324" s="89">
        <f>IF(H32='Megaflex Gen NLA'!P34,'Megaflex Gen NLA'!R34,0)</f>
        <v>0</v>
      </c>
      <c r="I324" s="136">
        <f t="shared" si="144"/>
        <v>0</v>
      </c>
      <c r="J324" s="136">
        <f t="shared" si="141"/>
        <v>0</v>
      </c>
      <c r="K324" s="136">
        <f t="shared" si="141"/>
        <v>0</v>
      </c>
      <c r="L324" s="136">
        <f t="shared" si="141"/>
        <v>0</v>
      </c>
      <c r="M324" s="136">
        <f t="shared" si="141"/>
        <v>0</v>
      </c>
      <c r="N324" s="136">
        <f t="shared" si="141"/>
        <v>0</v>
      </c>
      <c r="O324" s="136">
        <f t="shared" si="141"/>
        <v>0</v>
      </c>
      <c r="P324" s="136">
        <f t="shared" si="141"/>
        <v>0</v>
      </c>
      <c r="Q324" s="136">
        <f t="shared" si="141"/>
        <v>0</v>
      </c>
      <c r="R324" s="136">
        <f t="shared" si="141"/>
        <v>0</v>
      </c>
      <c r="S324" s="136">
        <f t="shared" si="141"/>
        <v>0</v>
      </c>
      <c r="T324" s="136">
        <f t="shared" si="141"/>
        <v>0</v>
      </c>
      <c r="U324" s="136">
        <f t="shared" si="141"/>
        <v>0</v>
      </c>
      <c r="V324" s="136">
        <f t="shared" si="141"/>
        <v>0</v>
      </c>
      <c r="W324" s="136">
        <f t="shared" si="141"/>
        <v>0</v>
      </c>
      <c r="X324" s="136">
        <f t="shared" si="141"/>
        <v>0</v>
      </c>
      <c r="Y324" s="136">
        <f t="shared" si="141"/>
        <v>0</v>
      </c>
      <c r="Z324" s="136">
        <f t="shared" si="145"/>
        <v>0</v>
      </c>
      <c r="AA324" s="136">
        <f t="shared" si="145"/>
        <v>0</v>
      </c>
      <c r="AB324" s="136">
        <f t="shared" si="145"/>
        <v>0</v>
      </c>
      <c r="AC324" s="136">
        <f t="shared" si="145"/>
        <v>0</v>
      </c>
      <c r="AD324" s="136">
        <f t="shared" si="145"/>
        <v>0</v>
      </c>
      <c r="AE324" s="136">
        <f t="shared" si="145"/>
        <v>0</v>
      </c>
      <c r="AF324" s="136">
        <f t="shared" si="145"/>
        <v>0</v>
      </c>
      <c r="AG324" s="136">
        <f t="shared" si="145"/>
        <v>0</v>
      </c>
    </row>
    <row r="325" spans="6:33" s="4" customFormat="1" ht="15" hidden="1" outlineLevel="1">
      <c r="F325" s="134" t="s">
        <v>302</v>
      </c>
      <c r="G325" s="450" t="s">
        <v>285</v>
      </c>
      <c r="H325" s="89" t="e" cm="1">
        <f t="array" ref="H325">INDEX('Megaflex Gen NLA'!$N$42:$N$45,MATCH('BESS Cashflow AFS FI'!$H$32,'Megaflex Gen NLA'!L42:L45,0),0)/100</f>
        <v>#N/A</v>
      </c>
      <c r="I325" s="137" t="e">
        <f t="shared" si="144"/>
        <v>#N/A</v>
      </c>
      <c r="J325" s="137" t="e">
        <f t="shared" si="141"/>
        <v>#N/A</v>
      </c>
      <c r="K325" s="137" t="e">
        <f t="shared" si="141"/>
        <v>#N/A</v>
      </c>
      <c r="L325" s="137" t="e">
        <f t="shared" si="141"/>
        <v>#N/A</v>
      </c>
      <c r="M325" s="137" t="e">
        <f t="shared" si="141"/>
        <v>#N/A</v>
      </c>
      <c r="N325" s="137" t="e">
        <f t="shared" si="141"/>
        <v>#N/A</v>
      </c>
      <c r="O325" s="137" t="e">
        <f t="shared" si="141"/>
        <v>#N/A</v>
      </c>
      <c r="P325" s="137" t="e">
        <f t="shared" si="141"/>
        <v>#N/A</v>
      </c>
      <c r="Q325" s="137" t="e">
        <f t="shared" si="141"/>
        <v>#N/A</v>
      </c>
      <c r="R325" s="137" t="e">
        <f t="shared" si="141"/>
        <v>#N/A</v>
      </c>
      <c r="S325" s="137" t="e">
        <f t="shared" si="141"/>
        <v>#N/A</v>
      </c>
      <c r="T325" s="137" t="e">
        <f t="shared" si="141"/>
        <v>#N/A</v>
      </c>
      <c r="U325" s="137" t="e">
        <f t="shared" si="141"/>
        <v>#N/A</v>
      </c>
      <c r="V325" s="137" t="e">
        <f t="shared" si="141"/>
        <v>#N/A</v>
      </c>
      <c r="W325" s="137" t="e">
        <f t="shared" si="141"/>
        <v>#N/A</v>
      </c>
      <c r="X325" s="137" t="e">
        <f t="shared" si="141"/>
        <v>#N/A</v>
      </c>
      <c r="Y325" s="137" t="e">
        <f t="shared" si="141"/>
        <v>#N/A</v>
      </c>
      <c r="Z325" s="137" t="e">
        <f t="shared" si="145"/>
        <v>#N/A</v>
      </c>
      <c r="AA325" s="137" t="e">
        <f t="shared" si="145"/>
        <v>#N/A</v>
      </c>
      <c r="AB325" s="137" t="e">
        <f t="shared" si="145"/>
        <v>#N/A</v>
      </c>
      <c r="AC325" s="137" t="e">
        <f t="shared" si="145"/>
        <v>#N/A</v>
      </c>
      <c r="AD325" s="137" t="e">
        <f t="shared" si="145"/>
        <v>#N/A</v>
      </c>
      <c r="AE325" s="137" t="e">
        <f t="shared" si="145"/>
        <v>#N/A</v>
      </c>
      <c r="AF325" s="137" t="e">
        <f t="shared" si="145"/>
        <v>#N/A</v>
      </c>
      <c r="AG325" s="137" t="e">
        <f t="shared" si="145"/>
        <v>#N/A</v>
      </c>
    </row>
    <row r="326" spans="6:33" s="4" customFormat="1" ht="15" hidden="1" outlineLevel="1">
      <c r="F326" s="134" t="s">
        <v>303</v>
      </c>
      <c r="G326" s="450" t="s">
        <v>304</v>
      </c>
      <c r="H326" s="89" t="e" cm="1">
        <f t="array" ref="H326">INDEX('Megaflex Gen NLA'!$G$40:$G$44,MATCH('BESS Cashflow AFS FI'!$H$36,'Megaflex Gen NLA'!$C$40:$C$44,0),0)</f>
        <v>#N/A</v>
      </c>
      <c r="I326" s="136" t="e">
        <f t="shared" si="144"/>
        <v>#N/A</v>
      </c>
      <c r="J326" s="136" t="e">
        <f t="shared" si="141"/>
        <v>#N/A</v>
      </c>
      <c r="K326" s="136" t="e">
        <f t="shared" si="141"/>
        <v>#N/A</v>
      </c>
      <c r="L326" s="136" t="e">
        <f t="shared" si="141"/>
        <v>#N/A</v>
      </c>
      <c r="M326" s="136" t="e">
        <f t="shared" si="141"/>
        <v>#N/A</v>
      </c>
      <c r="N326" s="136" t="e">
        <f t="shared" si="141"/>
        <v>#N/A</v>
      </c>
      <c r="O326" s="136" t="e">
        <f t="shared" si="141"/>
        <v>#N/A</v>
      </c>
      <c r="P326" s="136" t="e">
        <f t="shared" si="141"/>
        <v>#N/A</v>
      </c>
      <c r="Q326" s="136" t="e">
        <f t="shared" si="141"/>
        <v>#N/A</v>
      </c>
      <c r="R326" s="136" t="e">
        <f t="shared" si="141"/>
        <v>#N/A</v>
      </c>
      <c r="S326" s="136" t="e">
        <f t="shared" si="141"/>
        <v>#N/A</v>
      </c>
      <c r="T326" s="136" t="e">
        <f t="shared" si="141"/>
        <v>#N/A</v>
      </c>
      <c r="U326" s="136" t="e">
        <f t="shared" si="141"/>
        <v>#N/A</v>
      </c>
      <c r="V326" s="136" t="e">
        <f t="shared" si="141"/>
        <v>#N/A</v>
      </c>
      <c r="W326" s="136" t="e">
        <f t="shared" si="141"/>
        <v>#N/A</v>
      </c>
      <c r="X326" s="136" t="e">
        <f t="shared" si="141"/>
        <v>#N/A</v>
      </c>
      <c r="Y326" s="136" t="e">
        <f t="shared" si="141"/>
        <v>#N/A</v>
      </c>
      <c r="Z326" s="136" t="e">
        <f t="shared" si="145"/>
        <v>#N/A</v>
      </c>
      <c r="AA326" s="136" t="e">
        <f t="shared" si="145"/>
        <v>#N/A</v>
      </c>
      <c r="AB326" s="136" t="e">
        <f t="shared" si="145"/>
        <v>#N/A</v>
      </c>
      <c r="AC326" s="136" t="e">
        <f t="shared" si="145"/>
        <v>#N/A</v>
      </c>
      <c r="AD326" s="136" t="e">
        <f t="shared" si="145"/>
        <v>#N/A</v>
      </c>
      <c r="AE326" s="136" t="e">
        <f t="shared" si="145"/>
        <v>#N/A</v>
      </c>
      <c r="AF326" s="136" t="e">
        <f t="shared" si="145"/>
        <v>#N/A</v>
      </c>
      <c r="AG326" s="136" t="e">
        <f t="shared" si="145"/>
        <v>#N/A</v>
      </c>
    </row>
    <row r="327" spans="6:33" s="4" customFormat="1" ht="15" hidden="1" outlineLevel="1">
      <c r="F327" s="134"/>
      <c r="G327" s="450"/>
    </row>
    <row r="328" spans="6:33" s="4" customFormat="1" ht="15" hidden="1" outlineLevel="1">
      <c r="F328" s="134" t="s">
        <v>305</v>
      </c>
      <c r="G328" s="450" t="s">
        <v>82</v>
      </c>
      <c r="I328" s="468">
        <f t="shared" ref="I328:AG328" si="146">I42</f>
        <v>0.1</v>
      </c>
      <c r="J328" s="468">
        <f t="shared" si="146"/>
        <v>0.1</v>
      </c>
      <c r="K328" s="468">
        <f t="shared" si="146"/>
        <v>0.1</v>
      </c>
      <c r="L328" s="468">
        <f t="shared" si="146"/>
        <v>0.1</v>
      </c>
      <c r="M328" s="468">
        <f t="shared" si="146"/>
        <v>0.1</v>
      </c>
      <c r="N328" s="468">
        <f t="shared" si="146"/>
        <v>0.1</v>
      </c>
      <c r="O328" s="468">
        <f t="shared" si="146"/>
        <v>0.1</v>
      </c>
      <c r="P328" s="468">
        <f t="shared" si="146"/>
        <v>0.1</v>
      </c>
      <c r="Q328" s="468">
        <f t="shared" si="146"/>
        <v>0.1</v>
      </c>
      <c r="R328" s="468">
        <f t="shared" si="146"/>
        <v>0.1</v>
      </c>
      <c r="S328" s="468">
        <f t="shared" si="146"/>
        <v>0.1</v>
      </c>
      <c r="T328" s="468">
        <f t="shared" si="146"/>
        <v>0.1</v>
      </c>
      <c r="U328" s="468">
        <f t="shared" si="146"/>
        <v>0.1</v>
      </c>
      <c r="V328" s="468">
        <f t="shared" si="146"/>
        <v>0.1</v>
      </c>
      <c r="W328" s="468">
        <f t="shared" si="146"/>
        <v>0.1</v>
      </c>
      <c r="X328" s="468">
        <f t="shared" si="146"/>
        <v>0.1</v>
      </c>
      <c r="Y328" s="468">
        <f t="shared" si="146"/>
        <v>0.1</v>
      </c>
      <c r="Z328" s="468">
        <f t="shared" si="146"/>
        <v>0.1</v>
      </c>
      <c r="AA328" s="468">
        <f t="shared" si="146"/>
        <v>0.1</v>
      </c>
      <c r="AB328" s="468">
        <f t="shared" si="146"/>
        <v>0.1</v>
      </c>
      <c r="AC328" s="468">
        <f t="shared" si="146"/>
        <v>0</v>
      </c>
      <c r="AD328" s="468">
        <f t="shared" si="146"/>
        <v>0</v>
      </c>
      <c r="AE328" s="468">
        <f t="shared" si="146"/>
        <v>0</v>
      </c>
      <c r="AF328" s="468">
        <f t="shared" si="146"/>
        <v>0</v>
      </c>
      <c r="AG328" s="468">
        <f t="shared" si="146"/>
        <v>0</v>
      </c>
    </row>
    <row r="329" spans="6:33" s="4" customFormat="1" ht="15" hidden="1" outlineLevel="1">
      <c r="F329" s="134" t="s">
        <v>305</v>
      </c>
      <c r="G329" s="450" t="s">
        <v>306</v>
      </c>
      <c r="H329" s="76">
        <v>1</v>
      </c>
      <c r="I329" s="138">
        <f>H329*(1+I328)</f>
        <v>1.1000000000000001</v>
      </c>
      <c r="J329" s="138">
        <f t="shared" ref="J329:AG329" si="147">I329*(1+J328)</f>
        <v>1.2100000000000002</v>
      </c>
      <c r="K329" s="138">
        <f t="shared" si="147"/>
        <v>1.3310000000000004</v>
      </c>
      <c r="L329" s="138">
        <f t="shared" si="147"/>
        <v>1.4641000000000006</v>
      </c>
      <c r="M329" s="138">
        <f t="shared" si="147"/>
        <v>1.6105100000000008</v>
      </c>
      <c r="N329" s="138">
        <f t="shared" si="147"/>
        <v>1.7715610000000011</v>
      </c>
      <c r="O329" s="138">
        <f t="shared" si="147"/>
        <v>1.9487171000000014</v>
      </c>
      <c r="P329" s="138">
        <f t="shared" si="147"/>
        <v>2.1435888100000016</v>
      </c>
      <c r="Q329" s="138">
        <f t="shared" si="147"/>
        <v>2.3579476910000019</v>
      </c>
      <c r="R329" s="138">
        <f t="shared" si="147"/>
        <v>2.5937424601000023</v>
      </c>
      <c r="S329" s="138">
        <f t="shared" si="147"/>
        <v>2.8531167061100029</v>
      </c>
      <c r="T329" s="138">
        <f t="shared" si="147"/>
        <v>3.1384283767210035</v>
      </c>
      <c r="U329" s="138">
        <f t="shared" si="147"/>
        <v>3.4522712143931042</v>
      </c>
      <c r="V329" s="138">
        <f t="shared" si="147"/>
        <v>3.7974983358324148</v>
      </c>
      <c r="W329" s="138">
        <f t="shared" si="147"/>
        <v>4.1772481694156562</v>
      </c>
      <c r="X329" s="138">
        <f t="shared" si="147"/>
        <v>4.594972986357222</v>
      </c>
      <c r="Y329" s="138">
        <f t="shared" si="147"/>
        <v>5.0544702849929442</v>
      </c>
      <c r="Z329" s="138">
        <f t="shared" si="147"/>
        <v>5.5599173134922388</v>
      </c>
      <c r="AA329" s="138">
        <f t="shared" si="147"/>
        <v>6.1159090448414632</v>
      </c>
      <c r="AB329" s="138">
        <f t="shared" si="147"/>
        <v>6.72749994932561</v>
      </c>
      <c r="AC329" s="138">
        <f t="shared" si="147"/>
        <v>6.72749994932561</v>
      </c>
      <c r="AD329" s="138">
        <f t="shared" si="147"/>
        <v>6.72749994932561</v>
      </c>
      <c r="AE329" s="138">
        <f t="shared" si="147"/>
        <v>6.72749994932561</v>
      </c>
      <c r="AF329" s="138">
        <f t="shared" si="147"/>
        <v>6.72749994932561</v>
      </c>
      <c r="AG329" s="138">
        <f t="shared" si="147"/>
        <v>6.72749994932561</v>
      </c>
    </row>
    <row r="330" spans="6:33" s="4" customFormat="1" ht="15" hidden="1" outlineLevel="1">
      <c r="F330" s="134"/>
      <c r="G330" s="453"/>
      <c r="H330" s="453"/>
      <c r="I330" s="453"/>
      <c r="J330" s="453"/>
      <c r="K330" s="453"/>
      <c r="L330" s="453"/>
      <c r="M330" s="453"/>
      <c r="N330" s="453"/>
      <c r="O330" s="453"/>
      <c r="P330" s="453"/>
      <c r="Q330" s="453"/>
      <c r="R330" s="453"/>
      <c r="S330" s="453"/>
      <c r="T330" s="453"/>
      <c r="U330" s="453"/>
      <c r="V330" s="453"/>
      <c r="W330" s="453"/>
      <c r="X330" s="453"/>
      <c r="Y330" s="453"/>
      <c r="Z330" s="453"/>
      <c r="AA330" s="453"/>
      <c r="AB330" s="453"/>
      <c r="AC330" s="453"/>
      <c r="AD330" s="453"/>
      <c r="AE330" s="453"/>
      <c r="AF330" s="453"/>
      <c r="AG330" s="453"/>
    </row>
    <row r="331" spans="6:33" s="4" customFormat="1" ht="15" hidden="1" outlineLevel="1">
      <c r="F331" s="134" t="s">
        <v>307</v>
      </c>
      <c r="G331" s="450" t="s">
        <v>285</v>
      </c>
      <c r="I331" s="138">
        <f t="shared" ref="I331:AG333" si="148">((I310*I$307)+(I313*I$306))</f>
        <v>0</v>
      </c>
      <c r="J331" s="138">
        <f t="shared" si="148"/>
        <v>0</v>
      </c>
      <c r="K331" s="138">
        <f t="shared" si="148"/>
        <v>0</v>
      </c>
      <c r="L331" s="138">
        <f t="shared" si="148"/>
        <v>0</v>
      </c>
      <c r="M331" s="138">
        <f t="shared" si="148"/>
        <v>0</v>
      </c>
      <c r="N331" s="138">
        <f t="shared" si="148"/>
        <v>0</v>
      </c>
      <c r="O331" s="138">
        <f t="shared" si="148"/>
        <v>0</v>
      </c>
      <c r="P331" s="138">
        <f t="shared" si="148"/>
        <v>0</v>
      </c>
      <c r="Q331" s="138">
        <f t="shared" si="148"/>
        <v>0</v>
      </c>
      <c r="R331" s="138">
        <f t="shared" si="148"/>
        <v>0</v>
      </c>
      <c r="S331" s="138">
        <f t="shared" si="148"/>
        <v>0</v>
      </c>
      <c r="T331" s="138">
        <f t="shared" si="148"/>
        <v>0</v>
      </c>
      <c r="U331" s="138">
        <f t="shared" si="148"/>
        <v>0</v>
      </c>
      <c r="V331" s="138">
        <f t="shared" si="148"/>
        <v>0</v>
      </c>
      <c r="W331" s="138">
        <f t="shared" si="148"/>
        <v>0</v>
      </c>
      <c r="X331" s="138">
        <f t="shared" si="148"/>
        <v>0</v>
      </c>
      <c r="Y331" s="138">
        <f t="shared" si="148"/>
        <v>0</v>
      </c>
      <c r="Z331" s="138">
        <f t="shared" si="148"/>
        <v>0</v>
      </c>
      <c r="AA331" s="138">
        <f t="shared" si="148"/>
        <v>0</v>
      </c>
      <c r="AB331" s="138">
        <f t="shared" si="148"/>
        <v>0</v>
      </c>
      <c r="AC331" s="138">
        <f t="shared" si="148"/>
        <v>0</v>
      </c>
      <c r="AD331" s="138">
        <f t="shared" si="148"/>
        <v>0</v>
      </c>
      <c r="AE331" s="138">
        <f t="shared" si="148"/>
        <v>0</v>
      </c>
      <c r="AF331" s="138">
        <f t="shared" si="148"/>
        <v>0</v>
      </c>
      <c r="AG331" s="138">
        <f t="shared" si="148"/>
        <v>0</v>
      </c>
    </row>
    <row r="332" spans="6:33" s="4" customFormat="1" ht="15" hidden="1" outlineLevel="1">
      <c r="F332" s="134" t="s">
        <v>308</v>
      </c>
      <c r="G332" s="450" t="s">
        <v>285</v>
      </c>
      <c r="I332" s="138">
        <f t="shared" si="148"/>
        <v>0</v>
      </c>
      <c r="J332" s="138">
        <f t="shared" si="148"/>
        <v>0</v>
      </c>
      <c r="K332" s="138">
        <f t="shared" si="148"/>
        <v>0</v>
      </c>
      <c r="L332" s="138">
        <f t="shared" si="148"/>
        <v>0</v>
      </c>
      <c r="M332" s="138">
        <f t="shared" si="148"/>
        <v>0</v>
      </c>
      <c r="N332" s="138">
        <f t="shared" si="148"/>
        <v>0</v>
      </c>
      <c r="O332" s="138">
        <f t="shared" si="148"/>
        <v>0</v>
      </c>
      <c r="P332" s="138">
        <f t="shared" si="148"/>
        <v>0</v>
      </c>
      <c r="Q332" s="138">
        <f t="shared" si="148"/>
        <v>0</v>
      </c>
      <c r="R332" s="138">
        <f t="shared" si="148"/>
        <v>0</v>
      </c>
      <c r="S332" s="138">
        <f t="shared" si="148"/>
        <v>0</v>
      </c>
      <c r="T332" s="138">
        <f t="shared" si="148"/>
        <v>0</v>
      </c>
      <c r="U332" s="138">
        <f t="shared" si="148"/>
        <v>0</v>
      </c>
      <c r="V332" s="138">
        <f t="shared" si="148"/>
        <v>0</v>
      </c>
      <c r="W332" s="138">
        <f t="shared" si="148"/>
        <v>0</v>
      </c>
      <c r="X332" s="138">
        <f t="shared" si="148"/>
        <v>0</v>
      </c>
      <c r="Y332" s="138">
        <f t="shared" si="148"/>
        <v>0</v>
      </c>
      <c r="Z332" s="138">
        <f t="shared" si="148"/>
        <v>0</v>
      </c>
      <c r="AA332" s="138">
        <f t="shared" si="148"/>
        <v>0</v>
      </c>
      <c r="AB332" s="138">
        <f t="shared" si="148"/>
        <v>0</v>
      </c>
      <c r="AC332" s="138">
        <f t="shared" si="148"/>
        <v>0</v>
      </c>
      <c r="AD332" s="138">
        <f t="shared" si="148"/>
        <v>0</v>
      </c>
      <c r="AE332" s="138">
        <f t="shared" si="148"/>
        <v>0</v>
      </c>
      <c r="AF332" s="138">
        <f t="shared" si="148"/>
        <v>0</v>
      </c>
      <c r="AG332" s="138">
        <f t="shared" si="148"/>
        <v>0</v>
      </c>
    </row>
    <row r="333" spans="6:33" s="4" customFormat="1" ht="15" hidden="1" outlineLevel="1">
      <c r="F333" s="134" t="s">
        <v>309</v>
      </c>
      <c r="G333" s="450" t="s">
        <v>285</v>
      </c>
      <c r="I333" s="138">
        <f t="shared" si="148"/>
        <v>0</v>
      </c>
      <c r="J333" s="138">
        <f t="shared" si="148"/>
        <v>0</v>
      </c>
      <c r="K333" s="138">
        <f t="shared" si="148"/>
        <v>0</v>
      </c>
      <c r="L333" s="138">
        <f t="shared" si="148"/>
        <v>0</v>
      </c>
      <c r="M333" s="138">
        <f t="shared" si="148"/>
        <v>0</v>
      </c>
      <c r="N333" s="138">
        <f t="shared" si="148"/>
        <v>0</v>
      </c>
      <c r="O333" s="138">
        <f t="shared" si="148"/>
        <v>0</v>
      </c>
      <c r="P333" s="138">
        <f t="shared" si="148"/>
        <v>0</v>
      </c>
      <c r="Q333" s="138">
        <f t="shared" si="148"/>
        <v>0</v>
      </c>
      <c r="R333" s="138">
        <f t="shared" si="148"/>
        <v>0</v>
      </c>
      <c r="S333" s="138">
        <f t="shared" si="148"/>
        <v>0</v>
      </c>
      <c r="T333" s="138">
        <f t="shared" si="148"/>
        <v>0</v>
      </c>
      <c r="U333" s="138">
        <f t="shared" si="148"/>
        <v>0</v>
      </c>
      <c r="V333" s="138">
        <f t="shared" si="148"/>
        <v>0</v>
      </c>
      <c r="W333" s="138">
        <f t="shared" si="148"/>
        <v>0</v>
      </c>
      <c r="X333" s="138">
        <f t="shared" si="148"/>
        <v>0</v>
      </c>
      <c r="Y333" s="138">
        <f t="shared" si="148"/>
        <v>0</v>
      </c>
      <c r="Z333" s="138">
        <f t="shared" si="148"/>
        <v>0</v>
      </c>
      <c r="AA333" s="138">
        <f t="shared" si="148"/>
        <v>0</v>
      </c>
      <c r="AB333" s="138">
        <f t="shared" si="148"/>
        <v>0</v>
      </c>
      <c r="AC333" s="138">
        <f t="shared" si="148"/>
        <v>0</v>
      </c>
      <c r="AD333" s="138">
        <f t="shared" si="148"/>
        <v>0</v>
      </c>
      <c r="AE333" s="138">
        <f t="shared" si="148"/>
        <v>0</v>
      </c>
      <c r="AF333" s="138">
        <f t="shared" si="148"/>
        <v>0</v>
      </c>
      <c r="AG333" s="138">
        <f t="shared" si="148"/>
        <v>0</v>
      </c>
    </row>
    <row r="334" spans="6:33" s="4" customFormat="1" ht="15" hidden="1" outlineLevel="1">
      <c r="F334" s="134"/>
      <c r="G334" s="453"/>
      <c r="H334" s="453"/>
      <c r="I334" s="453"/>
      <c r="J334" s="453"/>
      <c r="K334" s="453"/>
      <c r="L334" s="453"/>
      <c r="M334" s="453"/>
      <c r="N334" s="453"/>
      <c r="O334" s="453"/>
      <c r="P334" s="453"/>
      <c r="Q334" s="453"/>
      <c r="R334" s="453"/>
      <c r="S334" s="453"/>
      <c r="T334" s="453"/>
      <c r="U334" s="453"/>
      <c r="V334" s="453"/>
      <c r="W334" s="453"/>
      <c r="X334" s="453"/>
      <c r="Y334" s="453"/>
      <c r="Z334" s="453"/>
      <c r="AA334" s="453"/>
      <c r="AB334" s="453"/>
      <c r="AC334" s="453"/>
      <c r="AD334" s="453"/>
      <c r="AE334" s="453"/>
      <c r="AF334" s="453"/>
      <c r="AG334" s="453"/>
    </row>
    <row r="335" spans="6:33" s="4" customFormat="1" ht="15" hidden="1" outlineLevel="1">
      <c r="F335" s="134" t="s">
        <v>310</v>
      </c>
      <c r="G335" s="450" t="s">
        <v>120</v>
      </c>
      <c r="H335" s="584">
        <f t="shared" ref="H335:H338" si="149">SUMIF($I$9:$AG$9,1,I335:AG335)</f>
        <v>0</v>
      </c>
      <c r="I335" s="139">
        <f t="shared" ref="I335:AG337" si="150">I301*I331</f>
        <v>0</v>
      </c>
      <c r="J335" s="139">
        <f t="shared" si="150"/>
        <v>0</v>
      </c>
      <c r="K335" s="139">
        <f t="shared" si="150"/>
        <v>0</v>
      </c>
      <c r="L335" s="139">
        <f t="shared" si="150"/>
        <v>0</v>
      </c>
      <c r="M335" s="139">
        <f t="shared" si="150"/>
        <v>0</v>
      </c>
      <c r="N335" s="139">
        <f t="shared" si="150"/>
        <v>0</v>
      </c>
      <c r="O335" s="139">
        <f t="shared" si="150"/>
        <v>0</v>
      </c>
      <c r="P335" s="139">
        <f t="shared" si="150"/>
        <v>0</v>
      </c>
      <c r="Q335" s="139">
        <f t="shared" si="150"/>
        <v>0</v>
      </c>
      <c r="R335" s="139">
        <f t="shared" si="150"/>
        <v>0</v>
      </c>
      <c r="S335" s="139">
        <f t="shared" si="150"/>
        <v>0</v>
      </c>
      <c r="T335" s="139">
        <f t="shared" si="150"/>
        <v>0</v>
      </c>
      <c r="U335" s="139">
        <f t="shared" si="150"/>
        <v>0</v>
      </c>
      <c r="V335" s="139">
        <f t="shared" si="150"/>
        <v>0</v>
      </c>
      <c r="W335" s="139">
        <f t="shared" si="150"/>
        <v>0</v>
      </c>
      <c r="X335" s="139">
        <f t="shared" si="150"/>
        <v>0</v>
      </c>
      <c r="Y335" s="139">
        <f t="shared" si="150"/>
        <v>0</v>
      </c>
      <c r="Z335" s="139">
        <f t="shared" si="150"/>
        <v>0</v>
      </c>
      <c r="AA335" s="139">
        <f t="shared" si="150"/>
        <v>0</v>
      </c>
      <c r="AB335" s="139">
        <f t="shared" si="150"/>
        <v>0</v>
      </c>
      <c r="AC335" s="139">
        <f t="shared" si="150"/>
        <v>0</v>
      </c>
      <c r="AD335" s="139">
        <f t="shared" si="150"/>
        <v>0</v>
      </c>
      <c r="AE335" s="139">
        <f t="shared" si="150"/>
        <v>0</v>
      </c>
      <c r="AF335" s="139">
        <f t="shared" si="150"/>
        <v>0</v>
      </c>
      <c r="AG335" s="139">
        <f t="shared" si="150"/>
        <v>0</v>
      </c>
    </row>
    <row r="336" spans="6:33" s="4" customFormat="1" ht="15" hidden="1" outlineLevel="1">
      <c r="F336" s="134" t="s">
        <v>311</v>
      </c>
      <c r="G336" s="450" t="s">
        <v>120</v>
      </c>
      <c r="H336" s="584">
        <f t="shared" si="149"/>
        <v>0</v>
      </c>
      <c r="I336" s="139">
        <f t="shared" si="150"/>
        <v>0</v>
      </c>
      <c r="J336" s="139">
        <f t="shared" si="150"/>
        <v>0</v>
      </c>
      <c r="K336" s="139">
        <f t="shared" si="150"/>
        <v>0</v>
      </c>
      <c r="L336" s="139">
        <f t="shared" si="150"/>
        <v>0</v>
      </c>
      <c r="M336" s="139">
        <f t="shared" si="150"/>
        <v>0</v>
      </c>
      <c r="N336" s="139">
        <f t="shared" si="150"/>
        <v>0</v>
      </c>
      <c r="O336" s="139">
        <f t="shared" si="150"/>
        <v>0</v>
      </c>
      <c r="P336" s="139">
        <f t="shared" si="150"/>
        <v>0</v>
      </c>
      <c r="Q336" s="139">
        <f t="shared" si="150"/>
        <v>0</v>
      </c>
      <c r="R336" s="139">
        <f t="shared" si="150"/>
        <v>0</v>
      </c>
      <c r="S336" s="139">
        <f t="shared" si="150"/>
        <v>0</v>
      </c>
      <c r="T336" s="139">
        <f t="shared" si="150"/>
        <v>0</v>
      </c>
      <c r="U336" s="139">
        <f t="shared" si="150"/>
        <v>0</v>
      </c>
      <c r="V336" s="139">
        <f t="shared" si="150"/>
        <v>0</v>
      </c>
      <c r="W336" s="139">
        <f t="shared" si="150"/>
        <v>0</v>
      </c>
      <c r="X336" s="139">
        <f t="shared" si="150"/>
        <v>0</v>
      </c>
      <c r="Y336" s="139">
        <f t="shared" si="150"/>
        <v>0</v>
      </c>
      <c r="Z336" s="139">
        <f t="shared" si="150"/>
        <v>0</v>
      </c>
      <c r="AA336" s="139">
        <f t="shared" si="150"/>
        <v>0</v>
      </c>
      <c r="AB336" s="139">
        <f t="shared" si="150"/>
        <v>0</v>
      </c>
      <c r="AC336" s="139">
        <f t="shared" si="150"/>
        <v>0</v>
      </c>
      <c r="AD336" s="139">
        <f t="shared" si="150"/>
        <v>0</v>
      </c>
      <c r="AE336" s="139">
        <f t="shared" si="150"/>
        <v>0</v>
      </c>
      <c r="AF336" s="139">
        <f t="shared" si="150"/>
        <v>0</v>
      </c>
      <c r="AG336" s="139">
        <f t="shared" si="150"/>
        <v>0</v>
      </c>
    </row>
    <row r="337" spans="6:33" s="4" customFormat="1" ht="15" hidden="1" outlineLevel="1">
      <c r="F337" s="134" t="s">
        <v>312</v>
      </c>
      <c r="G337" s="450" t="s">
        <v>120</v>
      </c>
      <c r="H337" s="584">
        <f t="shared" si="149"/>
        <v>0</v>
      </c>
      <c r="I337" s="139">
        <f t="shared" si="150"/>
        <v>0</v>
      </c>
      <c r="J337" s="139">
        <f t="shared" si="150"/>
        <v>0</v>
      </c>
      <c r="K337" s="139">
        <f t="shared" si="150"/>
        <v>0</v>
      </c>
      <c r="L337" s="139">
        <f t="shared" si="150"/>
        <v>0</v>
      </c>
      <c r="M337" s="139">
        <f t="shared" si="150"/>
        <v>0</v>
      </c>
      <c r="N337" s="139">
        <f t="shared" si="150"/>
        <v>0</v>
      </c>
      <c r="O337" s="139">
        <f t="shared" si="150"/>
        <v>0</v>
      </c>
      <c r="P337" s="139">
        <f t="shared" si="150"/>
        <v>0</v>
      </c>
      <c r="Q337" s="139">
        <f t="shared" si="150"/>
        <v>0</v>
      </c>
      <c r="R337" s="139">
        <f t="shared" si="150"/>
        <v>0</v>
      </c>
      <c r="S337" s="139">
        <f t="shared" si="150"/>
        <v>0</v>
      </c>
      <c r="T337" s="139">
        <f t="shared" si="150"/>
        <v>0</v>
      </c>
      <c r="U337" s="139">
        <f t="shared" si="150"/>
        <v>0</v>
      </c>
      <c r="V337" s="139">
        <f t="shared" si="150"/>
        <v>0</v>
      </c>
      <c r="W337" s="139">
        <f t="shared" si="150"/>
        <v>0</v>
      </c>
      <c r="X337" s="139">
        <f t="shared" si="150"/>
        <v>0</v>
      </c>
      <c r="Y337" s="139">
        <f t="shared" si="150"/>
        <v>0</v>
      </c>
      <c r="Z337" s="139">
        <f t="shared" si="150"/>
        <v>0</v>
      </c>
      <c r="AA337" s="139">
        <f t="shared" si="150"/>
        <v>0</v>
      </c>
      <c r="AB337" s="139">
        <f t="shared" si="150"/>
        <v>0</v>
      </c>
      <c r="AC337" s="139">
        <f t="shared" si="150"/>
        <v>0</v>
      </c>
      <c r="AD337" s="139">
        <f t="shared" si="150"/>
        <v>0</v>
      </c>
      <c r="AE337" s="139">
        <f t="shared" si="150"/>
        <v>0</v>
      </c>
      <c r="AF337" s="139">
        <f t="shared" si="150"/>
        <v>0</v>
      </c>
      <c r="AG337" s="139">
        <f t="shared" si="150"/>
        <v>0</v>
      </c>
    </row>
    <row r="338" spans="6:33" s="4" customFormat="1" ht="15" hidden="1" outlineLevel="1">
      <c r="F338" s="143" t="s">
        <v>313</v>
      </c>
      <c r="G338" s="450" t="s">
        <v>120</v>
      </c>
      <c r="H338" s="584">
        <f t="shared" si="149"/>
        <v>0</v>
      </c>
      <c r="I338" s="553">
        <f>SUM(I335:I337)</f>
        <v>0</v>
      </c>
      <c r="J338" s="553">
        <f t="shared" ref="J338:AG338" si="151">SUM(J335:J337)</f>
        <v>0</v>
      </c>
      <c r="K338" s="553">
        <f t="shared" si="151"/>
        <v>0</v>
      </c>
      <c r="L338" s="553">
        <f t="shared" si="151"/>
        <v>0</v>
      </c>
      <c r="M338" s="553">
        <f t="shared" si="151"/>
        <v>0</v>
      </c>
      <c r="N338" s="553">
        <f t="shared" si="151"/>
        <v>0</v>
      </c>
      <c r="O338" s="553">
        <f t="shared" si="151"/>
        <v>0</v>
      </c>
      <c r="P338" s="553">
        <f t="shared" si="151"/>
        <v>0</v>
      </c>
      <c r="Q338" s="553">
        <f t="shared" si="151"/>
        <v>0</v>
      </c>
      <c r="R338" s="553">
        <f t="shared" si="151"/>
        <v>0</v>
      </c>
      <c r="S338" s="553">
        <f t="shared" si="151"/>
        <v>0</v>
      </c>
      <c r="T338" s="553">
        <f t="shared" si="151"/>
        <v>0</v>
      </c>
      <c r="U338" s="553">
        <f t="shared" si="151"/>
        <v>0</v>
      </c>
      <c r="V338" s="553">
        <f t="shared" si="151"/>
        <v>0</v>
      </c>
      <c r="W338" s="553">
        <f t="shared" si="151"/>
        <v>0</v>
      </c>
      <c r="X338" s="553">
        <f t="shared" si="151"/>
        <v>0</v>
      </c>
      <c r="Y338" s="553">
        <f t="shared" si="151"/>
        <v>0</v>
      </c>
      <c r="Z338" s="553">
        <f t="shared" si="151"/>
        <v>0</v>
      </c>
      <c r="AA338" s="553">
        <f t="shared" si="151"/>
        <v>0</v>
      </c>
      <c r="AB338" s="553">
        <f t="shared" si="151"/>
        <v>0</v>
      </c>
      <c r="AC338" s="553">
        <f t="shared" si="151"/>
        <v>0</v>
      </c>
      <c r="AD338" s="553">
        <f t="shared" si="151"/>
        <v>0</v>
      </c>
      <c r="AE338" s="553">
        <f t="shared" si="151"/>
        <v>0</v>
      </c>
      <c r="AF338" s="553">
        <f t="shared" si="151"/>
        <v>0</v>
      </c>
      <c r="AG338" s="553">
        <f t="shared" si="151"/>
        <v>0</v>
      </c>
    </row>
    <row r="339" spans="6:33" s="4" customFormat="1" ht="15" hidden="1" outlineLevel="1">
      <c r="F339" s="143"/>
      <c r="G339" s="450"/>
      <c r="H339" s="450"/>
      <c r="I339" s="450"/>
      <c r="J339" s="450"/>
      <c r="K339" s="450"/>
      <c r="L339" s="450"/>
      <c r="M339" s="450"/>
      <c r="N339" s="450"/>
      <c r="O339" s="450"/>
      <c r="P339" s="450"/>
      <c r="Q339" s="450"/>
      <c r="R339" s="450"/>
      <c r="S339" s="450"/>
      <c r="T339" s="450"/>
      <c r="U339" s="450"/>
      <c r="V339" s="450"/>
      <c r="W339" s="450"/>
      <c r="X339" s="450"/>
      <c r="Y339" s="450"/>
      <c r="Z339" s="450"/>
      <c r="AA339" s="450"/>
      <c r="AB339" s="450"/>
      <c r="AC339" s="450"/>
      <c r="AD339" s="450"/>
      <c r="AE339" s="450"/>
      <c r="AF339" s="450"/>
      <c r="AG339" s="450"/>
    </row>
    <row r="340" spans="6:33" s="4" customFormat="1" ht="15" hidden="1" outlineLevel="1">
      <c r="F340" s="134" t="s">
        <v>314</v>
      </c>
      <c r="G340" s="450" t="s">
        <v>120</v>
      </c>
      <c r="H340" s="584">
        <f ca="1">SUM(INDEX(I340:AG340,MATCH(1,$I$9:$AG$9,0)):OFFSET(INDEX(I340:AG340,MATCH(1,$I$9:$AG$9,0)),,$H$6-1))</f>
        <v>0</v>
      </c>
      <c r="I340" s="239">
        <f>IF(I$317=0,0,IF(I$318=1,I335*(I$320-1)/I$320,-I335*(I$321*I$322-1)))</f>
        <v>0</v>
      </c>
      <c r="J340" s="239">
        <f t="shared" ref="J340:AG342" si="152">IF(J$317=0,0,IF(J$318=1,J335*(J$320-1)/J$320,-J335*(J$321*J$322-1)))</f>
        <v>0</v>
      </c>
      <c r="K340" s="239">
        <f t="shared" si="152"/>
        <v>0</v>
      </c>
      <c r="L340" s="239">
        <f t="shared" si="152"/>
        <v>0</v>
      </c>
      <c r="M340" s="239">
        <f t="shared" si="152"/>
        <v>0</v>
      </c>
      <c r="N340" s="239">
        <f t="shared" si="152"/>
        <v>0</v>
      </c>
      <c r="O340" s="239">
        <f t="shared" si="152"/>
        <v>0</v>
      </c>
      <c r="P340" s="239">
        <f t="shared" si="152"/>
        <v>0</v>
      </c>
      <c r="Q340" s="239">
        <f t="shared" si="152"/>
        <v>0</v>
      </c>
      <c r="R340" s="239">
        <f t="shared" si="152"/>
        <v>0</v>
      </c>
      <c r="S340" s="239">
        <f t="shared" si="152"/>
        <v>0</v>
      </c>
      <c r="T340" s="239">
        <f t="shared" si="152"/>
        <v>0</v>
      </c>
      <c r="U340" s="239">
        <f t="shared" si="152"/>
        <v>0</v>
      </c>
      <c r="V340" s="239">
        <f t="shared" si="152"/>
        <v>0</v>
      </c>
      <c r="W340" s="239">
        <f t="shared" si="152"/>
        <v>0</v>
      </c>
      <c r="X340" s="239">
        <f t="shared" si="152"/>
        <v>0</v>
      </c>
      <c r="Y340" s="239">
        <f t="shared" si="152"/>
        <v>0</v>
      </c>
      <c r="Z340" s="239">
        <f t="shared" si="152"/>
        <v>0</v>
      </c>
      <c r="AA340" s="239">
        <f t="shared" si="152"/>
        <v>0</v>
      </c>
      <c r="AB340" s="239">
        <f t="shared" si="152"/>
        <v>0</v>
      </c>
      <c r="AC340" s="239">
        <f t="shared" si="152"/>
        <v>0</v>
      </c>
      <c r="AD340" s="239">
        <f t="shared" si="152"/>
        <v>0</v>
      </c>
      <c r="AE340" s="239">
        <f t="shared" si="152"/>
        <v>0</v>
      </c>
      <c r="AF340" s="239">
        <f t="shared" si="152"/>
        <v>0</v>
      </c>
      <c r="AG340" s="239">
        <f t="shared" si="152"/>
        <v>0</v>
      </c>
    </row>
    <row r="341" spans="6:33" s="4" customFormat="1" ht="15" hidden="1" outlineLevel="1">
      <c r="F341" s="134" t="s">
        <v>315</v>
      </c>
      <c r="G341" s="450" t="s">
        <v>120</v>
      </c>
      <c r="H341" s="584">
        <f ca="1">SUM(INDEX(I341:AG341,MATCH(1,$I$9:$AG$9,0)):OFFSET(INDEX(I341:AG341,MATCH(1,$I$9:$AG$9,0)),,$H$6-1))</f>
        <v>0</v>
      </c>
      <c r="I341" s="239">
        <f t="shared" ref="I341:X342" si="153">IF(I$317=0,0,IF(I$318=1,I336*(I$320-1)/I$320,-I336*(I$321*I$322-1)))</f>
        <v>0</v>
      </c>
      <c r="J341" s="239">
        <f t="shared" si="153"/>
        <v>0</v>
      </c>
      <c r="K341" s="239">
        <f t="shared" si="153"/>
        <v>0</v>
      </c>
      <c r="L341" s="239">
        <f t="shared" si="153"/>
        <v>0</v>
      </c>
      <c r="M341" s="239">
        <f t="shared" si="153"/>
        <v>0</v>
      </c>
      <c r="N341" s="239">
        <f t="shared" si="153"/>
        <v>0</v>
      </c>
      <c r="O341" s="239">
        <f t="shared" si="153"/>
        <v>0</v>
      </c>
      <c r="P341" s="239">
        <f t="shared" si="153"/>
        <v>0</v>
      </c>
      <c r="Q341" s="239">
        <f t="shared" si="153"/>
        <v>0</v>
      </c>
      <c r="R341" s="239">
        <f t="shared" si="153"/>
        <v>0</v>
      </c>
      <c r="S341" s="239">
        <f t="shared" si="153"/>
        <v>0</v>
      </c>
      <c r="T341" s="239">
        <f t="shared" si="153"/>
        <v>0</v>
      </c>
      <c r="U341" s="239">
        <f t="shared" si="153"/>
        <v>0</v>
      </c>
      <c r="V341" s="239">
        <f t="shared" si="153"/>
        <v>0</v>
      </c>
      <c r="W341" s="239">
        <f t="shared" si="153"/>
        <v>0</v>
      </c>
      <c r="X341" s="239">
        <f t="shared" si="153"/>
        <v>0</v>
      </c>
      <c r="Y341" s="239">
        <f t="shared" si="152"/>
        <v>0</v>
      </c>
      <c r="Z341" s="239">
        <f t="shared" si="152"/>
        <v>0</v>
      </c>
      <c r="AA341" s="239">
        <f t="shared" si="152"/>
        <v>0</v>
      </c>
      <c r="AB341" s="239">
        <f t="shared" si="152"/>
        <v>0</v>
      </c>
      <c r="AC341" s="239">
        <f t="shared" si="152"/>
        <v>0</v>
      </c>
      <c r="AD341" s="239">
        <f t="shared" si="152"/>
        <v>0</v>
      </c>
      <c r="AE341" s="239">
        <f t="shared" si="152"/>
        <v>0</v>
      </c>
      <c r="AF341" s="239">
        <f t="shared" si="152"/>
        <v>0</v>
      </c>
      <c r="AG341" s="239">
        <f t="shared" si="152"/>
        <v>0</v>
      </c>
    </row>
    <row r="342" spans="6:33" s="4" customFormat="1" ht="15" hidden="1" outlineLevel="1">
      <c r="F342" s="134" t="s">
        <v>316</v>
      </c>
      <c r="G342" s="450" t="s">
        <v>120</v>
      </c>
      <c r="H342" s="584">
        <f ca="1">SUM(INDEX(I342:AG342,MATCH(1,$I$9:$AG$9,0)):OFFSET(INDEX(I342:AG342,MATCH(1,$I$9:$AG$9,0)),,$H$6-1))</f>
        <v>0</v>
      </c>
      <c r="I342" s="239">
        <f t="shared" si="153"/>
        <v>0</v>
      </c>
      <c r="J342" s="239">
        <f t="shared" si="152"/>
        <v>0</v>
      </c>
      <c r="K342" s="239">
        <f t="shared" si="152"/>
        <v>0</v>
      </c>
      <c r="L342" s="239">
        <f t="shared" si="152"/>
        <v>0</v>
      </c>
      <c r="M342" s="239">
        <f t="shared" si="152"/>
        <v>0</v>
      </c>
      <c r="N342" s="239">
        <f t="shared" si="152"/>
        <v>0</v>
      </c>
      <c r="O342" s="239">
        <f t="shared" si="152"/>
        <v>0</v>
      </c>
      <c r="P342" s="239">
        <f t="shared" si="152"/>
        <v>0</v>
      </c>
      <c r="Q342" s="239">
        <f t="shared" si="152"/>
        <v>0</v>
      </c>
      <c r="R342" s="239">
        <f t="shared" si="152"/>
        <v>0</v>
      </c>
      <c r="S342" s="239">
        <f t="shared" si="152"/>
        <v>0</v>
      </c>
      <c r="T342" s="239">
        <f t="shared" si="152"/>
        <v>0</v>
      </c>
      <c r="U342" s="239">
        <f t="shared" si="152"/>
        <v>0</v>
      </c>
      <c r="V342" s="239">
        <f t="shared" si="152"/>
        <v>0</v>
      </c>
      <c r="W342" s="239">
        <f t="shared" si="152"/>
        <v>0</v>
      </c>
      <c r="X342" s="239">
        <f t="shared" si="152"/>
        <v>0</v>
      </c>
      <c r="Y342" s="239">
        <f t="shared" si="152"/>
        <v>0</v>
      </c>
      <c r="Z342" s="239">
        <f t="shared" si="152"/>
        <v>0</v>
      </c>
      <c r="AA342" s="239">
        <f t="shared" si="152"/>
        <v>0</v>
      </c>
      <c r="AB342" s="239">
        <f t="shared" si="152"/>
        <v>0</v>
      </c>
      <c r="AC342" s="239">
        <f t="shared" si="152"/>
        <v>0</v>
      </c>
      <c r="AD342" s="239">
        <f t="shared" si="152"/>
        <v>0</v>
      </c>
      <c r="AE342" s="239">
        <f t="shared" si="152"/>
        <v>0</v>
      </c>
      <c r="AF342" s="239">
        <f t="shared" si="152"/>
        <v>0</v>
      </c>
      <c r="AG342" s="239">
        <f t="shared" si="152"/>
        <v>0</v>
      </c>
    </row>
    <row r="343" spans="6:33" s="4" customFormat="1" ht="15" hidden="1" outlineLevel="1">
      <c r="F343" s="143" t="s">
        <v>317</v>
      </c>
      <c r="G343" s="450" t="s">
        <v>120</v>
      </c>
      <c r="H343" s="584">
        <f ca="1">SUM(INDEX(I343:AG343,MATCH(1,$I$9:$AG$9,0)):OFFSET(INDEX(I343:AG343,MATCH(1,$I$9:$AG$9,0)),,$H$6-1))</f>
        <v>0</v>
      </c>
      <c r="I343" s="553">
        <f>SUM(I340:I342)</f>
        <v>0</v>
      </c>
      <c r="J343" s="553">
        <f t="shared" ref="J343:AG343" si="154">SUM(J340:J342)</f>
        <v>0</v>
      </c>
      <c r="K343" s="553">
        <f t="shared" si="154"/>
        <v>0</v>
      </c>
      <c r="L343" s="553">
        <f t="shared" si="154"/>
        <v>0</v>
      </c>
      <c r="M343" s="553">
        <f t="shared" si="154"/>
        <v>0</v>
      </c>
      <c r="N343" s="553">
        <f t="shared" si="154"/>
        <v>0</v>
      </c>
      <c r="O343" s="553">
        <f t="shared" si="154"/>
        <v>0</v>
      </c>
      <c r="P343" s="553">
        <f t="shared" si="154"/>
        <v>0</v>
      </c>
      <c r="Q343" s="553">
        <f t="shared" si="154"/>
        <v>0</v>
      </c>
      <c r="R343" s="553">
        <f t="shared" si="154"/>
        <v>0</v>
      </c>
      <c r="S343" s="553">
        <f t="shared" si="154"/>
        <v>0</v>
      </c>
      <c r="T343" s="553">
        <f t="shared" si="154"/>
        <v>0</v>
      </c>
      <c r="U343" s="553">
        <f t="shared" si="154"/>
        <v>0</v>
      </c>
      <c r="V343" s="553">
        <f t="shared" si="154"/>
        <v>0</v>
      </c>
      <c r="W343" s="553">
        <f t="shared" si="154"/>
        <v>0</v>
      </c>
      <c r="X343" s="553">
        <f t="shared" si="154"/>
        <v>0</v>
      </c>
      <c r="Y343" s="553">
        <f t="shared" si="154"/>
        <v>0</v>
      </c>
      <c r="Z343" s="553">
        <f t="shared" si="154"/>
        <v>0</v>
      </c>
      <c r="AA343" s="553">
        <f t="shared" si="154"/>
        <v>0</v>
      </c>
      <c r="AB343" s="553">
        <f t="shared" si="154"/>
        <v>0</v>
      </c>
      <c r="AC343" s="553">
        <f t="shared" si="154"/>
        <v>0</v>
      </c>
      <c r="AD343" s="553">
        <f t="shared" si="154"/>
        <v>0</v>
      </c>
      <c r="AE343" s="553">
        <f t="shared" si="154"/>
        <v>0</v>
      </c>
      <c r="AF343" s="553">
        <f t="shared" si="154"/>
        <v>0</v>
      </c>
      <c r="AG343" s="553">
        <f t="shared" si="154"/>
        <v>0</v>
      </c>
    </row>
    <row r="344" spans="6:33" s="4" customFormat="1" ht="15" hidden="1" outlineLevel="1">
      <c r="F344" s="134"/>
      <c r="G344" s="450"/>
      <c r="H344" s="450"/>
      <c r="I344" s="450"/>
      <c r="J344" s="450"/>
      <c r="K344" s="450"/>
      <c r="L344" s="450"/>
      <c r="M344" s="450"/>
      <c r="N344" s="450"/>
      <c r="O344" s="450"/>
      <c r="P344" s="450"/>
      <c r="Q344" s="450"/>
      <c r="R344" s="450"/>
      <c r="S344" s="450"/>
      <c r="T344" s="450"/>
      <c r="U344" s="450"/>
      <c r="V344" s="450"/>
      <c r="W344" s="450"/>
      <c r="X344" s="450"/>
      <c r="Y344" s="450"/>
      <c r="Z344" s="450"/>
      <c r="AA344" s="450"/>
      <c r="AB344" s="450"/>
      <c r="AC344" s="450"/>
      <c r="AD344" s="450"/>
      <c r="AE344" s="450"/>
      <c r="AF344" s="450"/>
      <c r="AG344" s="450"/>
    </row>
    <row r="345" spans="6:33" s="4" customFormat="1" ht="15" hidden="1" outlineLevel="1">
      <c r="F345" s="134" t="s">
        <v>318</v>
      </c>
      <c r="G345" s="450" t="s">
        <v>120</v>
      </c>
      <c r="H345" s="584">
        <f ca="1">SUM(INDEX(I345:AG345,MATCH(1,$I$9:$AG$9,0)):OFFSET(INDEX(I345:AG345,MATCH(1,$I$9:$AG$9,0)),,$H$6-1))</f>
        <v>0</v>
      </c>
      <c r="I345" s="139">
        <f t="shared" ref="I345:AG345" si="155">IF(I$318=1,I319*I323,I319*I324)*I$9</f>
        <v>0</v>
      </c>
      <c r="J345" s="139">
        <f t="shared" si="155"/>
        <v>0</v>
      </c>
      <c r="K345" s="139">
        <f t="shared" si="155"/>
        <v>0</v>
      </c>
      <c r="L345" s="139">
        <f t="shared" si="155"/>
        <v>0</v>
      </c>
      <c r="M345" s="139">
        <f t="shared" si="155"/>
        <v>0</v>
      </c>
      <c r="N345" s="139">
        <f t="shared" si="155"/>
        <v>0</v>
      </c>
      <c r="O345" s="139">
        <f t="shared" si="155"/>
        <v>0</v>
      </c>
      <c r="P345" s="139">
        <f t="shared" si="155"/>
        <v>0</v>
      </c>
      <c r="Q345" s="139">
        <f t="shared" si="155"/>
        <v>0</v>
      </c>
      <c r="R345" s="139">
        <f t="shared" si="155"/>
        <v>0</v>
      </c>
      <c r="S345" s="139">
        <f t="shared" si="155"/>
        <v>0</v>
      </c>
      <c r="T345" s="139">
        <f t="shared" si="155"/>
        <v>0</v>
      </c>
      <c r="U345" s="139">
        <f t="shared" si="155"/>
        <v>0</v>
      </c>
      <c r="V345" s="139">
        <f t="shared" si="155"/>
        <v>0</v>
      </c>
      <c r="W345" s="139">
        <f t="shared" si="155"/>
        <v>0</v>
      </c>
      <c r="X345" s="139">
        <f t="shared" si="155"/>
        <v>0</v>
      </c>
      <c r="Y345" s="139">
        <f t="shared" si="155"/>
        <v>0</v>
      </c>
      <c r="Z345" s="139">
        <f t="shared" si="155"/>
        <v>0</v>
      </c>
      <c r="AA345" s="139">
        <f t="shared" si="155"/>
        <v>0</v>
      </c>
      <c r="AB345" s="139">
        <f t="shared" si="155"/>
        <v>0</v>
      </c>
      <c r="AC345" s="139">
        <f t="shared" si="155"/>
        <v>0</v>
      </c>
      <c r="AD345" s="139">
        <f t="shared" si="155"/>
        <v>0</v>
      </c>
      <c r="AE345" s="139">
        <f t="shared" si="155"/>
        <v>0</v>
      </c>
      <c r="AF345" s="139">
        <f t="shared" si="155"/>
        <v>0</v>
      </c>
      <c r="AG345" s="139">
        <f t="shared" si="155"/>
        <v>0</v>
      </c>
    </row>
    <row r="346" spans="6:33" s="4" customFormat="1" ht="15" hidden="1" outlineLevel="1">
      <c r="F346" s="134" t="s">
        <v>319</v>
      </c>
      <c r="G346" s="450" t="s">
        <v>120</v>
      </c>
      <c r="H346" s="584">
        <f ca="1">SUM(INDEX(I346:AG346,MATCH(1,$I$9:$AG$9,0)):OFFSET(INDEX(I346:AG346,MATCH(1,$I$9:$AG$9,0)),,$H$6-1))</f>
        <v>0</v>
      </c>
      <c r="I346" s="139">
        <f>I343</f>
        <v>0</v>
      </c>
      <c r="J346" s="139">
        <f t="shared" ref="J346:AG346" si="156">J343</f>
        <v>0</v>
      </c>
      <c r="K346" s="139">
        <f t="shared" si="156"/>
        <v>0</v>
      </c>
      <c r="L346" s="139">
        <f t="shared" si="156"/>
        <v>0</v>
      </c>
      <c r="M346" s="139">
        <f t="shared" si="156"/>
        <v>0</v>
      </c>
      <c r="N346" s="139">
        <f t="shared" si="156"/>
        <v>0</v>
      </c>
      <c r="O346" s="139">
        <f t="shared" si="156"/>
        <v>0</v>
      </c>
      <c r="P346" s="139">
        <f t="shared" si="156"/>
        <v>0</v>
      </c>
      <c r="Q346" s="139">
        <f t="shared" si="156"/>
        <v>0</v>
      </c>
      <c r="R346" s="139">
        <f t="shared" si="156"/>
        <v>0</v>
      </c>
      <c r="S346" s="139">
        <f t="shared" si="156"/>
        <v>0</v>
      </c>
      <c r="T346" s="139">
        <f t="shared" si="156"/>
        <v>0</v>
      </c>
      <c r="U346" s="139">
        <f t="shared" si="156"/>
        <v>0</v>
      </c>
      <c r="V346" s="139">
        <f t="shared" si="156"/>
        <v>0</v>
      </c>
      <c r="W346" s="139">
        <f t="shared" si="156"/>
        <v>0</v>
      </c>
      <c r="X346" s="139">
        <f t="shared" si="156"/>
        <v>0</v>
      </c>
      <c r="Y346" s="139">
        <f t="shared" si="156"/>
        <v>0</v>
      </c>
      <c r="Z346" s="139">
        <f t="shared" si="156"/>
        <v>0</v>
      </c>
      <c r="AA346" s="139">
        <f t="shared" si="156"/>
        <v>0</v>
      </c>
      <c r="AB346" s="139">
        <f t="shared" si="156"/>
        <v>0</v>
      </c>
      <c r="AC346" s="139">
        <f t="shared" si="156"/>
        <v>0</v>
      </c>
      <c r="AD346" s="139">
        <f t="shared" si="156"/>
        <v>0</v>
      </c>
      <c r="AE346" s="139">
        <f t="shared" si="156"/>
        <v>0</v>
      </c>
      <c r="AF346" s="139">
        <f t="shared" si="156"/>
        <v>0</v>
      </c>
      <c r="AG346" s="139">
        <f t="shared" si="156"/>
        <v>0</v>
      </c>
    </row>
    <row r="347" spans="6:33" s="4" customFormat="1" ht="15" hidden="1" outlineLevel="1">
      <c r="F347" s="143" t="s">
        <v>320</v>
      </c>
      <c r="G347" s="450" t="s">
        <v>120</v>
      </c>
      <c r="H347" s="584">
        <f ca="1">SUM(INDEX(I347:AG347,MATCH(1,$I$9:$AG$9,0)):OFFSET(INDEX(I347:AG347,MATCH(1,$I$9:$AG$9,0)),,$H$6-1))</f>
        <v>0</v>
      </c>
      <c r="I347" s="553">
        <f>SUM(I345:I346)</f>
        <v>0</v>
      </c>
      <c r="J347" s="553">
        <f t="shared" ref="J347:AG347" si="157">SUM(J345:J346)</f>
        <v>0</v>
      </c>
      <c r="K347" s="553">
        <f t="shared" si="157"/>
        <v>0</v>
      </c>
      <c r="L347" s="553">
        <f t="shared" si="157"/>
        <v>0</v>
      </c>
      <c r="M347" s="553">
        <f t="shared" si="157"/>
        <v>0</v>
      </c>
      <c r="N347" s="553">
        <f t="shared" si="157"/>
        <v>0</v>
      </c>
      <c r="O347" s="553">
        <f t="shared" si="157"/>
        <v>0</v>
      </c>
      <c r="P347" s="553">
        <f t="shared" si="157"/>
        <v>0</v>
      </c>
      <c r="Q347" s="553">
        <f t="shared" si="157"/>
        <v>0</v>
      </c>
      <c r="R347" s="553">
        <f t="shared" si="157"/>
        <v>0</v>
      </c>
      <c r="S347" s="553">
        <f t="shared" si="157"/>
        <v>0</v>
      </c>
      <c r="T347" s="553">
        <f t="shared" si="157"/>
        <v>0</v>
      </c>
      <c r="U347" s="553">
        <f t="shared" si="157"/>
        <v>0</v>
      </c>
      <c r="V347" s="553">
        <f t="shared" si="157"/>
        <v>0</v>
      </c>
      <c r="W347" s="553">
        <f t="shared" si="157"/>
        <v>0</v>
      </c>
      <c r="X347" s="553">
        <f t="shared" si="157"/>
        <v>0</v>
      </c>
      <c r="Y347" s="553">
        <f t="shared" si="157"/>
        <v>0</v>
      </c>
      <c r="Z347" s="553">
        <f t="shared" si="157"/>
        <v>0</v>
      </c>
      <c r="AA347" s="553">
        <f t="shared" si="157"/>
        <v>0</v>
      </c>
      <c r="AB347" s="553">
        <f t="shared" si="157"/>
        <v>0</v>
      </c>
      <c r="AC347" s="553">
        <f t="shared" si="157"/>
        <v>0</v>
      </c>
      <c r="AD347" s="553">
        <f t="shared" si="157"/>
        <v>0</v>
      </c>
      <c r="AE347" s="553">
        <f t="shared" si="157"/>
        <v>0</v>
      </c>
      <c r="AF347" s="553">
        <f t="shared" si="157"/>
        <v>0</v>
      </c>
      <c r="AG347" s="553">
        <f t="shared" si="157"/>
        <v>0</v>
      </c>
    </row>
    <row r="348" spans="6:33" s="4" customFormat="1" ht="15" hidden="1" outlineLevel="1">
      <c r="F348" s="134"/>
      <c r="G348" s="450"/>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row>
    <row r="349" spans="6:33" s="4" customFormat="1" ht="15" hidden="1" outlineLevel="1">
      <c r="F349" s="134" t="s">
        <v>321</v>
      </c>
      <c r="G349" s="450" t="s">
        <v>120</v>
      </c>
      <c r="H349" s="584" t="e">
        <f ca="1">SUM(INDEX(I349:AG349,MATCH(1,$I$9:$AG$9,0)):OFFSET(INDEX(I349:AG349,MATCH(1,$I$9:$AG$9,0)),,$H$6-1))</f>
        <v>#N/A</v>
      </c>
      <c r="I349" s="139" t="e">
        <f t="shared" ref="I349:AG349" si="158">I325*I304</f>
        <v>#N/A</v>
      </c>
      <c r="J349" s="139" t="e">
        <f t="shared" si="158"/>
        <v>#N/A</v>
      </c>
      <c r="K349" s="139" t="e">
        <f t="shared" si="158"/>
        <v>#N/A</v>
      </c>
      <c r="L349" s="139" t="e">
        <f t="shared" si="158"/>
        <v>#N/A</v>
      </c>
      <c r="M349" s="139" t="e">
        <f t="shared" si="158"/>
        <v>#N/A</v>
      </c>
      <c r="N349" s="139" t="e">
        <f t="shared" si="158"/>
        <v>#N/A</v>
      </c>
      <c r="O349" s="139" t="e">
        <f t="shared" si="158"/>
        <v>#N/A</v>
      </c>
      <c r="P349" s="139" t="e">
        <f t="shared" si="158"/>
        <v>#N/A</v>
      </c>
      <c r="Q349" s="139" t="e">
        <f t="shared" si="158"/>
        <v>#N/A</v>
      </c>
      <c r="R349" s="139" t="e">
        <f t="shared" si="158"/>
        <v>#N/A</v>
      </c>
      <c r="S349" s="139" t="e">
        <f t="shared" si="158"/>
        <v>#N/A</v>
      </c>
      <c r="T349" s="139" t="e">
        <f t="shared" si="158"/>
        <v>#N/A</v>
      </c>
      <c r="U349" s="139" t="e">
        <f t="shared" si="158"/>
        <v>#N/A</v>
      </c>
      <c r="V349" s="139" t="e">
        <f t="shared" si="158"/>
        <v>#N/A</v>
      </c>
      <c r="W349" s="139" t="e">
        <f t="shared" si="158"/>
        <v>#N/A</v>
      </c>
      <c r="X349" s="139" t="e">
        <f t="shared" si="158"/>
        <v>#N/A</v>
      </c>
      <c r="Y349" s="139" t="e">
        <f t="shared" si="158"/>
        <v>#N/A</v>
      </c>
      <c r="Z349" s="139" t="e">
        <f t="shared" si="158"/>
        <v>#N/A</v>
      </c>
      <c r="AA349" s="139" t="e">
        <f t="shared" si="158"/>
        <v>#N/A</v>
      </c>
      <c r="AB349" s="139" t="e">
        <f t="shared" si="158"/>
        <v>#N/A</v>
      </c>
      <c r="AC349" s="139" t="e">
        <f t="shared" si="158"/>
        <v>#N/A</v>
      </c>
      <c r="AD349" s="139" t="e">
        <f t="shared" si="158"/>
        <v>#N/A</v>
      </c>
      <c r="AE349" s="139" t="e">
        <f t="shared" si="158"/>
        <v>#N/A</v>
      </c>
      <c r="AF349" s="139" t="e">
        <f t="shared" si="158"/>
        <v>#N/A</v>
      </c>
      <c r="AG349" s="139" t="e">
        <f t="shared" si="158"/>
        <v>#N/A</v>
      </c>
    </row>
    <row r="350" spans="6:33" s="4" customFormat="1" ht="15" hidden="1" outlineLevel="1">
      <c r="F350" s="134" t="s">
        <v>322</v>
      </c>
      <c r="G350" s="450" t="s">
        <v>120</v>
      </c>
      <c r="H350" s="584" t="e">
        <f ca="1">SUM(INDEX(I350:AG350,MATCH(1,$I$9:$AG$9,0)):OFFSET(INDEX(I350:AG350,MATCH(1,$I$9:$AG$9,0)),,$H$6-1))</f>
        <v>#N/A</v>
      </c>
      <c r="I350" s="139" t="e">
        <f t="shared" ref="I350:AG350" si="159">(I326*365*I9)/1000</f>
        <v>#N/A</v>
      </c>
      <c r="J350" s="139" t="e">
        <f t="shared" si="159"/>
        <v>#N/A</v>
      </c>
      <c r="K350" s="139" t="e">
        <f t="shared" si="159"/>
        <v>#N/A</v>
      </c>
      <c r="L350" s="139" t="e">
        <f t="shared" si="159"/>
        <v>#N/A</v>
      </c>
      <c r="M350" s="139" t="e">
        <f t="shared" si="159"/>
        <v>#N/A</v>
      </c>
      <c r="N350" s="139" t="e">
        <f t="shared" si="159"/>
        <v>#N/A</v>
      </c>
      <c r="O350" s="139" t="e">
        <f t="shared" si="159"/>
        <v>#N/A</v>
      </c>
      <c r="P350" s="139" t="e">
        <f t="shared" si="159"/>
        <v>#N/A</v>
      </c>
      <c r="Q350" s="139" t="e">
        <f t="shared" si="159"/>
        <v>#N/A</v>
      </c>
      <c r="R350" s="139" t="e">
        <f t="shared" si="159"/>
        <v>#N/A</v>
      </c>
      <c r="S350" s="139" t="e">
        <f t="shared" si="159"/>
        <v>#N/A</v>
      </c>
      <c r="T350" s="139" t="e">
        <f t="shared" si="159"/>
        <v>#N/A</v>
      </c>
      <c r="U350" s="139" t="e">
        <f t="shared" si="159"/>
        <v>#N/A</v>
      </c>
      <c r="V350" s="139" t="e">
        <f t="shared" si="159"/>
        <v>#N/A</v>
      </c>
      <c r="W350" s="139" t="e">
        <f t="shared" si="159"/>
        <v>#N/A</v>
      </c>
      <c r="X350" s="139" t="e">
        <f t="shared" si="159"/>
        <v>#N/A</v>
      </c>
      <c r="Y350" s="139" t="e">
        <f t="shared" si="159"/>
        <v>#N/A</v>
      </c>
      <c r="Z350" s="139" t="e">
        <f t="shared" si="159"/>
        <v>#N/A</v>
      </c>
      <c r="AA350" s="139" t="e">
        <f t="shared" si="159"/>
        <v>#N/A</v>
      </c>
      <c r="AB350" s="139" t="e">
        <f t="shared" si="159"/>
        <v>#N/A</v>
      </c>
      <c r="AC350" s="139" t="e">
        <f t="shared" si="159"/>
        <v>#N/A</v>
      </c>
      <c r="AD350" s="139" t="e">
        <f t="shared" si="159"/>
        <v>#N/A</v>
      </c>
      <c r="AE350" s="139" t="e">
        <f t="shared" si="159"/>
        <v>#N/A</v>
      </c>
      <c r="AF350" s="139" t="e">
        <f t="shared" si="159"/>
        <v>#N/A</v>
      </c>
      <c r="AG350" s="139" t="e">
        <f t="shared" si="159"/>
        <v>#N/A</v>
      </c>
    </row>
    <row r="351" spans="6:33" s="4" customFormat="1" ht="15" hidden="1" outlineLevel="1">
      <c r="F351" s="143" t="s">
        <v>323</v>
      </c>
      <c r="G351" s="450" t="s">
        <v>120</v>
      </c>
      <c r="H351" s="584" t="e">
        <f ca="1">SUM(INDEX(I351:AG351,MATCH(1,$I$9:$AG$9,0)):OFFSET(INDEX(I351:AG351,MATCH(1,$I$9:$AG$9,0)),,$H$6-1))</f>
        <v>#N/A</v>
      </c>
      <c r="I351" s="557" t="e">
        <f>SUM(I349:I350)+I347</f>
        <v>#N/A</v>
      </c>
      <c r="J351" s="557" t="e">
        <f t="shared" ref="J351:AG351" si="160">SUM(J349:J350)+J347</f>
        <v>#N/A</v>
      </c>
      <c r="K351" s="557" t="e">
        <f t="shared" si="160"/>
        <v>#N/A</v>
      </c>
      <c r="L351" s="557" t="e">
        <f t="shared" si="160"/>
        <v>#N/A</v>
      </c>
      <c r="M351" s="557" t="e">
        <f t="shared" si="160"/>
        <v>#N/A</v>
      </c>
      <c r="N351" s="557" t="e">
        <f t="shared" si="160"/>
        <v>#N/A</v>
      </c>
      <c r="O351" s="557" t="e">
        <f t="shared" si="160"/>
        <v>#N/A</v>
      </c>
      <c r="P351" s="557" t="e">
        <f t="shared" si="160"/>
        <v>#N/A</v>
      </c>
      <c r="Q351" s="557" t="e">
        <f t="shared" si="160"/>
        <v>#N/A</v>
      </c>
      <c r="R351" s="557" t="e">
        <f t="shared" si="160"/>
        <v>#N/A</v>
      </c>
      <c r="S351" s="557" t="e">
        <f t="shared" si="160"/>
        <v>#N/A</v>
      </c>
      <c r="T351" s="557" t="e">
        <f t="shared" si="160"/>
        <v>#N/A</v>
      </c>
      <c r="U351" s="557" t="e">
        <f t="shared" si="160"/>
        <v>#N/A</v>
      </c>
      <c r="V351" s="557" t="e">
        <f t="shared" si="160"/>
        <v>#N/A</v>
      </c>
      <c r="W351" s="557" t="e">
        <f t="shared" si="160"/>
        <v>#N/A</v>
      </c>
      <c r="X351" s="557" t="e">
        <f t="shared" si="160"/>
        <v>#N/A</v>
      </c>
      <c r="Y351" s="557" t="e">
        <f t="shared" si="160"/>
        <v>#N/A</v>
      </c>
      <c r="Z351" s="557" t="e">
        <f t="shared" si="160"/>
        <v>#N/A</v>
      </c>
      <c r="AA351" s="557" t="e">
        <f t="shared" si="160"/>
        <v>#N/A</v>
      </c>
      <c r="AB351" s="557" t="e">
        <f t="shared" si="160"/>
        <v>#N/A</v>
      </c>
      <c r="AC351" s="557" t="e">
        <f t="shared" si="160"/>
        <v>#N/A</v>
      </c>
      <c r="AD351" s="557" t="e">
        <f t="shared" si="160"/>
        <v>#N/A</v>
      </c>
      <c r="AE351" s="557" t="e">
        <f t="shared" si="160"/>
        <v>#N/A</v>
      </c>
      <c r="AF351" s="557" t="e">
        <f t="shared" si="160"/>
        <v>#N/A</v>
      </c>
      <c r="AG351" s="557" t="e">
        <f t="shared" si="160"/>
        <v>#N/A</v>
      </c>
    </row>
    <row r="352" spans="6:33" s="4" customFormat="1" ht="15" hidden="1" outlineLevel="1">
      <c r="F352" s="143" t="s">
        <v>324</v>
      </c>
      <c r="G352" s="450" t="s">
        <v>120</v>
      </c>
      <c r="H352" s="584" t="e">
        <f ca="1">SUM(INDEX(I352:AG352,MATCH(1,$I$9:$AG$9,0)):OFFSET(INDEX(I352:AG352,MATCH(1,$I$9:$AG$9,0)),,$H$6-1))</f>
        <v>#N/A</v>
      </c>
      <c r="I352" s="139" t="e">
        <f>I351*I329</f>
        <v>#N/A</v>
      </c>
      <c r="J352" s="139" t="e">
        <f t="shared" ref="J352:AG352" si="161">J351*J329</f>
        <v>#N/A</v>
      </c>
      <c r="K352" s="139" t="e">
        <f t="shared" si="161"/>
        <v>#N/A</v>
      </c>
      <c r="L352" s="139" t="e">
        <f t="shared" si="161"/>
        <v>#N/A</v>
      </c>
      <c r="M352" s="139" t="e">
        <f t="shared" si="161"/>
        <v>#N/A</v>
      </c>
      <c r="N352" s="139" t="e">
        <f t="shared" si="161"/>
        <v>#N/A</v>
      </c>
      <c r="O352" s="139" t="e">
        <f t="shared" si="161"/>
        <v>#N/A</v>
      </c>
      <c r="P352" s="139" t="e">
        <f t="shared" si="161"/>
        <v>#N/A</v>
      </c>
      <c r="Q352" s="139" t="e">
        <f t="shared" si="161"/>
        <v>#N/A</v>
      </c>
      <c r="R352" s="139" t="e">
        <f t="shared" si="161"/>
        <v>#N/A</v>
      </c>
      <c r="S352" s="139" t="e">
        <f t="shared" si="161"/>
        <v>#N/A</v>
      </c>
      <c r="T352" s="139" t="e">
        <f t="shared" si="161"/>
        <v>#N/A</v>
      </c>
      <c r="U352" s="139" t="e">
        <f t="shared" si="161"/>
        <v>#N/A</v>
      </c>
      <c r="V352" s="139" t="e">
        <f t="shared" si="161"/>
        <v>#N/A</v>
      </c>
      <c r="W352" s="139" t="e">
        <f t="shared" si="161"/>
        <v>#N/A</v>
      </c>
      <c r="X352" s="139" t="e">
        <f t="shared" si="161"/>
        <v>#N/A</v>
      </c>
      <c r="Y352" s="139" t="e">
        <f t="shared" si="161"/>
        <v>#N/A</v>
      </c>
      <c r="Z352" s="139" t="e">
        <f t="shared" si="161"/>
        <v>#N/A</v>
      </c>
      <c r="AA352" s="139" t="e">
        <f t="shared" si="161"/>
        <v>#N/A</v>
      </c>
      <c r="AB352" s="139" t="e">
        <f t="shared" si="161"/>
        <v>#N/A</v>
      </c>
      <c r="AC352" s="139" t="e">
        <f t="shared" si="161"/>
        <v>#N/A</v>
      </c>
      <c r="AD352" s="139" t="e">
        <f t="shared" si="161"/>
        <v>#N/A</v>
      </c>
      <c r="AE352" s="139" t="e">
        <f t="shared" si="161"/>
        <v>#N/A</v>
      </c>
      <c r="AF352" s="139" t="e">
        <f t="shared" si="161"/>
        <v>#N/A</v>
      </c>
      <c r="AG352" s="139" t="e">
        <f t="shared" si="161"/>
        <v>#N/A</v>
      </c>
    </row>
    <row r="353" spans="1:33" s="4" customFormat="1" ht="15" hidden="1" outlineLevel="1">
      <c r="F353" s="134"/>
      <c r="G353" s="453"/>
      <c r="H353" s="453"/>
      <c r="I353" s="453"/>
      <c r="J353" s="453"/>
      <c r="K353" s="453"/>
      <c r="L353" s="453"/>
      <c r="M353" s="453"/>
      <c r="N353" s="453"/>
      <c r="O353" s="453"/>
      <c r="P353" s="453"/>
      <c r="Q353" s="453"/>
      <c r="R353" s="453"/>
      <c r="S353" s="453"/>
      <c r="T353" s="453"/>
      <c r="U353" s="453"/>
      <c r="V353" s="453"/>
      <c r="W353" s="453"/>
      <c r="X353" s="453"/>
      <c r="Y353" s="453"/>
      <c r="Z353" s="453"/>
      <c r="AA353" s="453"/>
      <c r="AB353" s="453"/>
      <c r="AC353" s="453"/>
      <c r="AD353" s="453"/>
      <c r="AE353" s="453"/>
      <c r="AF353" s="453"/>
      <c r="AG353" s="453"/>
    </row>
    <row r="354" spans="1:33" s="4" customFormat="1" ht="15" hidden="1" outlineLevel="1">
      <c r="F354" s="143" t="s">
        <v>323</v>
      </c>
      <c r="G354" s="450" t="s">
        <v>285</v>
      </c>
      <c r="H354" s="584">
        <f ca="1">SUM(INDEX(I354:AG354,MATCH(1,$I$9:$AG$9,0)):OFFSET(INDEX(I354:AG354,MATCH(1,$I$9:$AG$9,0)),,$H$6-1))</f>
        <v>0</v>
      </c>
      <c r="I354" s="137">
        <f>IF(I$304=0,0,I351/I$304)</f>
        <v>0</v>
      </c>
      <c r="J354" s="137">
        <f t="shared" ref="J354:AG355" si="162">IF(J$304=0,0,J351/J$304)</f>
        <v>0</v>
      </c>
      <c r="K354" s="137">
        <f>IF(K$304=0,0,K351/K$304)</f>
        <v>0</v>
      </c>
      <c r="L354" s="137">
        <f t="shared" si="162"/>
        <v>0</v>
      </c>
      <c r="M354" s="137">
        <f t="shared" si="162"/>
        <v>0</v>
      </c>
      <c r="N354" s="137">
        <f t="shared" si="162"/>
        <v>0</v>
      </c>
      <c r="O354" s="137">
        <f t="shared" si="162"/>
        <v>0</v>
      </c>
      <c r="P354" s="137">
        <f t="shared" si="162"/>
        <v>0</v>
      </c>
      <c r="Q354" s="137">
        <f t="shared" si="162"/>
        <v>0</v>
      </c>
      <c r="R354" s="137">
        <f t="shared" si="162"/>
        <v>0</v>
      </c>
      <c r="S354" s="137">
        <f t="shared" si="162"/>
        <v>0</v>
      </c>
      <c r="T354" s="137">
        <f t="shared" si="162"/>
        <v>0</v>
      </c>
      <c r="U354" s="137">
        <f t="shared" si="162"/>
        <v>0</v>
      </c>
      <c r="V354" s="137">
        <f t="shared" si="162"/>
        <v>0</v>
      </c>
      <c r="W354" s="137">
        <f t="shared" si="162"/>
        <v>0</v>
      </c>
      <c r="X354" s="137">
        <f t="shared" si="162"/>
        <v>0</v>
      </c>
      <c r="Y354" s="137">
        <f t="shared" si="162"/>
        <v>0</v>
      </c>
      <c r="Z354" s="137">
        <f t="shared" si="162"/>
        <v>0</v>
      </c>
      <c r="AA354" s="137">
        <f t="shared" si="162"/>
        <v>0</v>
      </c>
      <c r="AB354" s="137">
        <f t="shared" si="162"/>
        <v>0</v>
      </c>
      <c r="AC354" s="137">
        <f t="shared" si="162"/>
        <v>0</v>
      </c>
      <c r="AD354" s="137">
        <f t="shared" si="162"/>
        <v>0</v>
      </c>
      <c r="AE354" s="137">
        <f t="shared" si="162"/>
        <v>0</v>
      </c>
      <c r="AF354" s="137">
        <f t="shared" si="162"/>
        <v>0</v>
      </c>
      <c r="AG354" s="137">
        <f t="shared" si="162"/>
        <v>0</v>
      </c>
    </row>
    <row r="355" spans="1:33" s="4" customFormat="1" ht="15" hidden="1" outlineLevel="1">
      <c r="F355" s="143" t="s">
        <v>324</v>
      </c>
      <c r="G355" s="450" t="s">
        <v>285</v>
      </c>
      <c r="H355" s="584">
        <f ca="1">SUM(INDEX(I355:AG355,MATCH(1,$I$9:$AG$9,0)):OFFSET(INDEX(I355:AG355,MATCH(1,$I$9:$AG$9,0)),,$H$6-1))</f>
        <v>0</v>
      </c>
      <c r="I355" s="137">
        <f>IF(I$304=0,0,I352/I$304)</f>
        <v>0</v>
      </c>
      <c r="J355" s="137">
        <f t="shared" si="162"/>
        <v>0</v>
      </c>
      <c r="K355" s="137">
        <f t="shared" si="162"/>
        <v>0</v>
      </c>
      <c r="L355" s="137">
        <f t="shared" si="162"/>
        <v>0</v>
      </c>
      <c r="M355" s="137">
        <f t="shared" si="162"/>
        <v>0</v>
      </c>
      <c r="N355" s="137">
        <f t="shared" si="162"/>
        <v>0</v>
      </c>
      <c r="O355" s="137">
        <f t="shared" si="162"/>
        <v>0</v>
      </c>
      <c r="P355" s="137">
        <f t="shared" si="162"/>
        <v>0</v>
      </c>
      <c r="Q355" s="137">
        <f t="shared" si="162"/>
        <v>0</v>
      </c>
      <c r="R355" s="137">
        <f t="shared" si="162"/>
        <v>0</v>
      </c>
      <c r="S355" s="137">
        <f t="shared" si="162"/>
        <v>0</v>
      </c>
      <c r="T355" s="137">
        <f t="shared" si="162"/>
        <v>0</v>
      </c>
      <c r="U355" s="137">
        <f t="shared" si="162"/>
        <v>0</v>
      </c>
      <c r="V355" s="137">
        <f t="shared" si="162"/>
        <v>0</v>
      </c>
      <c r="W355" s="137">
        <f t="shared" si="162"/>
        <v>0</v>
      </c>
      <c r="X355" s="137">
        <f t="shared" si="162"/>
        <v>0</v>
      </c>
      <c r="Y355" s="137">
        <f t="shared" si="162"/>
        <v>0</v>
      </c>
      <c r="Z355" s="137">
        <f t="shared" si="162"/>
        <v>0</v>
      </c>
      <c r="AA355" s="137">
        <f t="shared" si="162"/>
        <v>0</v>
      </c>
      <c r="AB355" s="137">
        <f t="shared" si="162"/>
        <v>0</v>
      </c>
      <c r="AC355" s="137">
        <f t="shared" si="162"/>
        <v>0</v>
      </c>
      <c r="AD355" s="137">
        <f t="shared" si="162"/>
        <v>0</v>
      </c>
      <c r="AE355" s="137">
        <f t="shared" si="162"/>
        <v>0</v>
      </c>
      <c r="AF355" s="137">
        <f t="shared" si="162"/>
        <v>0</v>
      </c>
      <c r="AG355" s="137">
        <f t="shared" si="162"/>
        <v>0</v>
      </c>
    </row>
    <row r="356" spans="1:33" s="4" customFormat="1" ht="15" collapsed="1">
      <c r="F356" s="134"/>
      <c r="G356" s="453"/>
      <c r="H356" s="453"/>
      <c r="I356" s="453"/>
      <c r="J356" s="453"/>
      <c r="K356" s="477"/>
      <c r="L356" s="453"/>
      <c r="M356" s="453"/>
      <c r="N356" s="453"/>
      <c r="O356" s="453"/>
      <c r="P356" s="453"/>
      <c r="Q356" s="453"/>
      <c r="R356" s="453"/>
      <c r="S356" s="453"/>
      <c r="T356" s="453"/>
      <c r="U356" s="453"/>
      <c r="V356" s="453"/>
      <c r="W356" s="453"/>
      <c r="X356" s="453"/>
      <c r="Y356" s="453"/>
      <c r="Z356" s="453"/>
      <c r="AA356" s="453"/>
      <c r="AB356" s="453"/>
      <c r="AC356" s="453"/>
      <c r="AD356" s="453"/>
      <c r="AE356" s="453"/>
      <c r="AF356" s="453"/>
      <c r="AG356" s="453"/>
    </row>
    <row r="357" spans="1:33" ht="15" collapsed="1">
      <c r="A357" s="165" t="s">
        <v>325</v>
      </c>
      <c r="B357" s="165"/>
      <c r="C357" s="165"/>
      <c r="D357" s="165"/>
      <c r="E357" s="165"/>
      <c r="F357" s="168"/>
      <c r="G357" s="457"/>
      <c r="H357" s="165"/>
      <c r="I357" s="168">
        <f t="shared" ref="I357:AG357" si="163">I$233</f>
        <v>2026</v>
      </c>
      <c r="J357" s="168">
        <f t="shared" si="163"/>
        <v>2027</v>
      </c>
      <c r="K357" s="168">
        <f t="shared" si="163"/>
        <v>2028</v>
      </c>
      <c r="L357" s="168">
        <f t="shared" si="163"/>
        <v>2029</v>
      </c>
      <c r="M357" s="168">
        <f t="shared" si="163"/>
        <v>2030</v>
      </c>
      <c r="N357" s="168">
        <f t="shared" si="163"/>
        <v>2031</v>
      </c>
      <c r="O357" s="168">
        <f t="shared" si="163"/>
        <v>2032</v>
      </c>
      <c r="P357" s="168">
        <f t="shared" si="163"/>
        <v>2033</v>
      </c>
      <c r="Q357" s="168">
        <f t="shared" si="163"/>
        <v>2034</v>
      </c>
      <c r="R357" s="168">
        <f t="shared" si="163"/>
        <v>2035</v>
      </c>
      <c r="S357" s="168">
        <f t="shared" si="163"/>
        <v>2036</v>
      </c>
      <c r="T357" s="168">
        <f t="shared" si="163"/>
        <v>2037</v>
      </c>
      <c r="U357" s="168">
        <f t="shared" si="163"/>
        <v>2038</v>
      </c>
      <c r="V357" s="168">
        <f t="shared" si="163"/>
        <v>2039</v>
      </c>
      <c r="W357" s="168">
        <f t="shared" si="163"/>
        <v>2040</v>
      </c>
      <c r="X357" s="168">
        <f t="shared" si="163"/>
        <v>2041</v>
      </c>
      <c r="Y357" s="168">
        <f t="shared" si="163"/>
        <v>2042</v>
      </c>
      <c r="Z357" s="168">
        <f t="shared" si="163"/>
        <v>2043</v>
      </c>
      <c r="AA357" s="168">
        <f t="shared" si="163"/>
        <v>2044</v>
      </c>
      <c r="AB357" s="168">
        <f t="shared" si="163"/>
        <v>2045</v>
      </c>
      <c r="AC357" s="168">
        <f t="shared" si="163"/>
        <v>2046</v>
      </c>
      <c r="AD357" s="168">
        <f t="shared" si="163"/>
        <v>2047</v>
      </c>
      <c r="AE357" s="168">
        <f t="shared" si="163"/>
        <v>2048</v>
      </c>
      <c r="AF357" s="168">
        <f t="shared" si="163"/>
        <v>2049</v>
      </c>
      <c r="AG357" s="168">
        <f t="shared" si="163"/>
        <v>2050</v>
      </c>
    </row>
    <row r="358" spans="1:33" s="4" customFormat="1" ht="15" hidden="1" outlineLevel="1">
      <c r="F358" s="134"/>
      <c r="G358" s="453"/>
      <c r="H358" s="453"/>
      <c r="I358" s="453"/>
      <c r="J358" s="453"/>
      <c r="K358" s="453"/>
      <c r="L358" s="453"/>
      <c r="M358" s="453"/>
      <c r="N358" s="453"/>
      <c r="O358" s="453"/>
      <c r="P358" s="453"/>
      <c r="Q358" s="453"/>
      <c r="R358" s="453"/>
      <c r="S358" s="453"/>
      <c r="T358" s="453"/>
      <c r="U358" s="453"/>
      <c r="V358" s="453"/>
      <c r="W358" s="453"/>
      <c r="X358" s="453"/>
      <c r="Y358" s="453"/>
      <c r="Z358" s="453"/>
      <c r="AA358" s="453"/>
      <c r="AB358" s="453"/>
      <c r="AC358" s="453"/>
      <c r="AD358" s="453"/>
      <c r="AE358" s="453"/>
      <c r="AF358" s="453"/>
      <c r="AG358" s="453"/>
    </row>
    <row r="359" spans="1:33" s="4" customFormat="1" ht="15" hidden="1" outlineLevel="1">
      <c r="F359" s="134" t="s">
        <v>326</v>
      </c>
      <c r="G359" s="450" t="s">
        <v>82</v>
      </c>
      <c r="I359" s="109"/>
      <c r="J359" s="110">
        <f t="shared" ref="J359:AG359" si="164">IF(I71=0,0,(J71-I71)/I71)</f>
        <v>0</v>
      </c>
      <c r="K359" s="110">
        <f t="shared" si="164"/>
        <v>0</v>
      </c>
      <c r="L359" s="110">
        <f t="shared" si="164"/>
        <v>0</v>
      </c>
      <c r="M359" s="110">
        <f t="shared" si="164"/>
        <v>0</v>
      </c>
      <c r="N359" s="110">
        <f t="shared" si="164"/>
        <v>0</v>
      </c>
      <c r="O359" s="110">
        <f t="shared" si="164"/>
        <v>0</v>
      </c>
      <c r="P359" s="110">
        <f t="shared" si="164"/>
        <v>0</v>
      </c>
      <c r="Q359" s="110">
        <f t="shared" si="164"/>
        <v>0</v>
      </c>
      <c r="R359" s="110">
        <f t="shared" si="164"/>
        <v>0</v>
      </c>
      <c r="S359" s="110">
        <f t="shared" si="164"/>
        <v>0</v>
      </c>
      <c r="T359" s="110">
        <f t="shared" si="164"/>
        <v>0</v>
      </c>
      <c r="U359" s="110">
        <f t="shared" si="164"/>
        <v>0</v>
      </c>
      <c r="V359" s="110">
        <f t="shared" si="164"/>
        <v>0</v>
      </c>
      <c r="W359" s="110">
        <f t="shared" si="164"/>
        <v>0</v>
      </c>
      <c r="X359" s="110">
        <f t="shared" si="164"/>
        <v>0</v>
      </c>
      <c r="Y359" s="110">
        <f t="shared" si="164"/>
        <v>0</v>
      </c>
      <c r="Z359" s="110">
        <f t="shared" si="164"/>
        <v>0</v>
      </c>
      <c r="AA359" s="110">
        <f t="shared" si="164"/>
        <v>0</v>
      </c>
      <c r="AB359" s="110">
        <f t="shared" si="164"/>
        <v>0</v>
      </c>
      <c r="AC359" s="110">
        <f t="shared" si="164"/>
        <v>0</v>
      </c>
      <c r="AD359" s="110">
        <f t="shared" si="164"/>
        <v>0</v>
      </c>
      <c r="AE359" s="110">
        <f t="shared" si="164"/>
        <v>0</v>
      </c>
      <c r="AF359" s="110">
        <f t="shared" si="164"/>
        <v>0</v>
      </c>
      <c r="AG359" s="110">
        <f t="shared" si="164"/>
        <v>0</v>
      </c>
    </row>
    <row r="360" spans="1:33" s="4" customFormat="1" ht="15" hidden="1" outlineLevel="1">
      <c r="F360" s="134" t="s">
        <v>327</v>
      </c>
      <c r="G360" s="450" t="s">
        <v>82</v>
      </c>
      <c r="I360" s="109"/>
      <c r="J360" s="110">
        <f t="shared" ref="J360:AG360" si="165">IF(I80=0,0,(J80-I80)/I80)</f>
        <v>0</v>
      </c>
      <c r="K360" s="110">
        <f t="shared" si="165"/>
        <v>0</v>
      </c>
      <c r="L360" s="110">
        <f t="shared" si="165"/>
        <v>0</v>
      </c>
      <c r="M360" s="110">
        <f t="shared" si="165"/>
        <v>0</v>
      </c>
      <c r="N360" s="110">
        <f t="shared" si="165"/>
        <v>0</v>
      </c>
      <c r="O360" s="110">
        <f t="shared" si="165"/>
        <v>0</v>
      </c>
      <c r="P360" s="110">
        <f t="shared" si="165"/>
        <v>0</v>
      </c>
      <c r="Q360" s="110">
        <f t="shared" si="165"/>
        <v>0</v>
      </c>
      <c r="R360" s="110">
        <f t="shared" si="165"/>
        <v>0</v>
      </c>
      <c r="S360" s="110">
        <f t="shared" si="165"/>
        <v>0</v>
      </c>
      <c r="T360" s="110">
        <f t="shared" si="165"/>
        <v>0</v>
      </c>
      <c r="U360" s="110">
        <f t="shared" si="165"/>
        <v>0</v>
      </c>
      <c r="V360" s="110">
        <f t="shared" si="165"/>
        <v>0</v>
      </c>
      <c r="W360" s="110">
        <f t="shared" si="165"/>
        <v>0</v>
      </c>
      <c r="X360" s="110">
        <f t="shared" si="165"/>
        <v>0</v>
      </c>
      <c r="Y360" s="110">
        <f t="shared" si="165"/>
        <v>0</v>
      </c>
      <c r="Z360" s="110">
        <f t="shared" si="165"/>
        <v>0</v>
      </c>
      <c r="AA360" s="110">
        <f t="shared" si="165"/>
        <v>0</v>
      </c>
      <c r="AB360" s="110">
        <f t="shared" si="165"/>
        <v>0</v>
      </c>
      <c r="AC360" s="110">
        <f t="shared" si="165"/>
        <v>0</v>
      </c>
      <c r="AD360" s="110">
        <f t="shared" si="165"/>
        <v>0</v>
      </c>
      <c r="AE360" s="110">
        <f t="shared" si="165"/>
        <v>0</v>
      </c>
      <c r="AF360" s="110">
        <f t="shared" si="165"/>
        <v>0</v>
      </c>
      <c r="AG360" s="110">
        <f t="shared" si="165"/>
        <v>0</v>
      </c>
    </row>
    <row r="361" spans="1:33" s="4" customFormat="1" ht="15" hidden="1" outlineLevel="1">
      <c r="F361" s="134" t="s">
        <v>328</v>
      </c>
      <c r="G361" s="450" t="s">
        <v>82</v>
      </c>
      <c r="I361" s="109"/>
      <c r="J361" s="110">
        <f t="shared" ref="J361:AG361" si="166">IF(I95=0,0,(J95-I95)/I95)</f>
        <v>0</v>
      </c>
      <c r="K361" s="110">
        <f t="shared" si="166"/>
        <v>0</v>
      </c>
      <c r="L361" s="110">
        <f t="shared" si="166"/>
        <v>0</v>
      </c>
      <c r="M361" s="110">
        <f t="shared" si="166"/>
        <v>0</v>
      </c>
      <c r="N361" s="110">
        <f t="shared" si="166"/>
        <v>0</v>
      </c>
      <c r="O361" s="110">
        <f t="shared" si="166"/>
        <v>0</v>
      </c>
      <c r="P361" s="110">
        <f t="shared" si="166"/>
        <v>0</v>
      </c>
      <c r="Q361" s="110">
        <f t="shared" si="166"/>
        <v>0</v>
      </c>
      <c r="R361" s="110">
        <f t="shared" si="166"/>
        <v>0</v>
      </c>
      <c r="S361" s="110">
        <f t="shared" si="166"/>
        <v>0</v>
      </c>
      <c r="T361" s="110">
        <f t="shared" si="166"/>
        <v>0</v>
      </c>
      <c r="U361" s="110">
        <f t="shared" si="166"/>
        <v>0</v>
      </c>
      <c r="V361" s="110">
        <f t="shared" si="166"/>
        <v>0</v>
      </c>
      <c r="W361" s="110">
        <f t="shared" si="166"/>
        <v>0</v>
      </c>
      <c r="X361" s="110">
        <f t="shared" si="166"/>
        <v>0</v>
      </c>
      <c r="Y361" s="110">
        <f t="shared" si="166"/>
        <v>0</v>
      </c>
      <c r="Z361" s="110">
        <f t="shared" si="166"/>
        <v>0</v>
      </c>
      <c r="AA361" s="110">
        <f t="shared" si="166"/>
        <v>0</v>
      </c>
      <c r="AB361" s="110">
        <f t="shared" si="166"/>
        <v>0</v>
      </c>
      <c r="AC361" s="110">
        <f t="shared" si="166"/>
        <v>0</v>
      </c>
      <c r="AD361" s="110">
        <f t="shared" si="166"/>
        <v>0</v>
      </c>
      <c r="AE361" s="110">
        <f t="shared" si="166"/>
        <v>0</v>
      </c>
      <c r="AF361" s="110">
        <f t="shared" si="166"/>
        <v>0</v>
      </c>
      <c r="AG361" s="110">
        <f t="shared" si="166"/>
        <v>0</v>
      </c>
    </row>
    <row r="362" spans="1:33" s="4" customFormat="1" ht="15" hidden="1" outlineLevel="1">
      <c r="F362" s="134"/>
      <c r="G362" s="450"/>
    </row>
    <row r="363" spans="1:33" s="4" customFormat="1" ht="15" hidden="1" outlineLevel="1">
      <c r="F363" s="134" t="s">
        <v>329</v>
      </c>
      <c r="G363" s="450" t="s">
        <v>120</v>
      </c>
      <c r="H363" s="19">
        <v>-9.9999999999999994E-12</v>
      </c>
      <c r="I363" s="232">
        <f t="shared" ref="I363:AG363" si="167">IF(OR(I7=1,I9=1),-SUM(I138:I139)-SUM(I169:I172),0)</f>
        <v>0</v>
      </c>
      <c r="J363" s="232">
        <f t="shared" si="167"/>
        <v>0</v>
      </c>
      <c r="K363" s="232">
        <f t="shared" si="167"/>
        <v>0</v>
      </c>
      <c r="L363" s="232">
        <f t="shared" si="167"/>
        <v>0</v>
      </c>
      <c r="M363" s="232">
        <f t="shared" si="167"/>
        <v>0</v>
      </c>
      <c r="N363" s="232">
        <f t="shared" si="167"/>
        <v>0</v>
      </c>
      <c r="O363" s="232">
        <f t="shared" si="167"/>
        <v>0</v>
      </c>
      <c r="P363" s="232">
        <f t="shared" si="167"/>
        <v>0</v>
      </c>
      <c r="Q363" s="232">
        <f t="shared" si="167"/>
        <v>0</v>
      </c>
      <c r="R363" s="232">
        <f t="shared" si="167"/>
        <v>0</v>
      </c>
      <c r="S363" s="232">
        <f t="shared" si="167"/>
        <v>0</v>
      </c>
      <c r="T363" s="232">
        <f t="shared" si="167"/>
        <v>0</v>
      </c>
      <c r="U363" s="232">
        <f t="shared" si="167"/>
        <v>0</v>
      </c>
      <c r="V363" s="232">
        <f t="shared" si="167"/>
        <v>0</v>
      </c>
      <c r="W363" s="232">
        <f t="shared" si="167"/>
        <v>0</v>
      </c>
      <c r="X363" s="232">
        <f t="shared" si="167"/>
        <v>0</v>
      </c>
      <c r="Y363" s="232">
        <f t="shared" si="167"/>
        <v>0</v>
      </c>
      <c r="Z363" s="232">
        <f t="shared" si="167"/>
        <v>0</v>
      </c>
      <c r="AA363" s="232">
        <f t="shared" si="167"/>
        <v>0</v>
      </c>
      <c r="AB363" s="232">
        <f t="shared" si="167"/>
        <v>0</v>
      </c>
      <c r="AC363" s="232">
        <f t="shared" si="167"/>
        <v>0</v>
      </c>
      <c r="AD363" s="232">
        <f t="shared" si="167"/>
        <v>0</v>
      </c>
      <c r="AE363" s="232">
        <f t="shared" si="167"/>
        <v>0</v>
      </c>
      <c r="AF363" s="232">
        <f t="shared" si="167"/>
        <v>0</v>
      </c>
      <c r="AG363" s="232">
        <f t="shared" si="167"/>
        <v>0</v>
      </c>
    </row>
    <row r="364" spans="1:33" s="4" customFormat="1" ht="15" hidden="1" outlineLevel="1">
      <c r="F364" s="134" t="s">
        <v>330</v>
      </c>
      <c r="G364" s="450" t="s">
        <v>82</v>
      </c>
      <c r="H364" s="32">
        <f>IFERROR(XIRR(H363:AG363,H$4:AG$4),0)</f>
        <v>0</v>
      </c>
      <c r="I364" s="233"/>
      <c r="J364" s="233"/>
      <c r="K364" s="233"/>
      <c r="L364" s="233"/>
      <c r="M364" s="233"/>
      <c r="N364" s="233"/>
      <c r="O364" s="233"/>
      <c r="P364" s="233"/>
      <c r="Q364" s="233"/>
      <c r="R364" s="233"/>
      <c r="S364" s="233"/>
      <c r="T364" s="233"/>
      <c r="U364" s="233"/>
      <c r="V364" s="233"/>
      <c r="W364" s="233"/>
      <c r="X364" s="233"/>
      <c r="Y364" s="233"/>
      <c r="Z364" s="233"/>
      <c r="AA364" s="233"/>
      <c r="AB364" s="233"/>
      <c r="AC364" s="233"/>
      <c r="AD364" s="233"/>
      <c r="AE364" s="233"/>
      <c r="AF364" s="233"/>
      <c r="AG364" s="233"/>
    </row>
    <row r="365" spans="1:33" s="4" customFormat="1" ht="15" hidden="1" outlineLevel="1">
      <c r="F365" s="134" t="s">
        <v>331</v>
      </c>
      <c r="G365" s="450" t="s">
        <v>120</v>
      </c>
      <c r="H365" s="19">
        <v>-9.9999999999999994E-12</v>
      </c>
      <c r="I365" s="232">
        <f t="shared" ref="I365:AG365" si="168">IF(OR(I7=1,I9=1),I363-SUM(I126:I131),0)</f>
        <v>0</v>
      </c>
      <c r="J365" s="232">
        <f t="shared" si="168"/>
        <v>0</v>
      </c>
      <c r="K365" s="232">
        <f t="shared" si="168"/>
        <v>0</v>
      </c>
      <c r="L365" s="232">
        <f t="shared" si="168"/>
        <v>0</v>
      </c>
      <c r="M365" s="232">
        <f t="shared" si="168"/>
        <v>0</v>
      </c>
      <c r="N365" s="232">
        <f t="shared" si="168"/>
        <v>0</v>
      </c>
      <c r="O365" s="232">
        <f t="shared" si="168"/>
        <v>0</v>
      </c>
      <c r="P365" s="232">
        <f t="shared" si="168"/>
        <v>0</v>
      </c>
      <c r="Q365" s="232">
        <f t="shared" si="168"/>
        <v>0</v>
      </c>
      <c r="R365" s="232">
        <f t="shared" si="168"/>
        <v>0</v>
      </c>
      <c r="S365" s="232">
        <f t="shared" si="168"/>
        <v>0</v>
      </c>
      <c r="T365" s="232">
        <f t="shared" si="168"/>
        <v>0</v>
      </c>
      <c r="U365" s="232">
        <f t="shared" si="168"/>
        <v>0</v>
      </c>
      <c r="V365" s="232">
        <f t="shared" si="168"/>
        <v>0</v>
      </c>
      <c r="W365" s="232">
        <f t="shared" si="168"/>
        <v>0</v>
      </c>
      <c r="X365" s="232">
        <f t="shared" si="168"/>
        <v>0</v>
      </c>
      <c r="Y365" s="232">
        <f t="shared" si="168"/>
        <v>0</v>
      </c>
      <c r="Z365" s="232">
        <f t="shared" si="168"/>
        <v>0</v>
      </c>
      <c r="AA365" s="232">
        <f t="shared" si="168"/>
        <v>0</v>
      </c>
      <c r="AB365" s="232">
        <f t="shared" si="168"/>
        <v>0</v>
      </c>
      <c r="AC365" s="232">
        <f t="shared" si="168"/>
        <v>0</v>
      </c>
      <c r="AD365" s="232">
        <f t="shared" si="168"/>
        <v>0</v>
      </c>
      <c r="AE365" s="232">
        <f t="shared" si="168"/>
        <v>0</v>
      </c>
      <c r="AF365" s="232">
        <f t="shared" si="168"/>
        <v>0</v>
      </c>
      <c r="AG365" s="232">
        <f t="shared" si="168"/>
        <v>0</v>
      </c>
    </row>
    <row r="366" spans="1:33" s="4" customFormat="1" ht="15" hidden="1" outlineLevel="1">
      <c r="F366" s="134" t="s">
        <v>330</v>
      </c>
      <c r="G366" s="450" t="s">
        <v>82</v>
      </c>
      <c r="H366" s="32">
        <f>IFERROR(XIRR(H365:AG365,H$4:AG$4),0)</f>
        <v>0</v>
      </c>
      <c r="I366" s="234"/>
      <c r="J366" s="234"/>
      <c r="K366" s="234"/>
      <c r="L366" s="234"/>
      <c r="M366" s="234"/>
      <c r="N366" s="234"/>
      <c r="O366" s="234"/>
      <c r="P366" s="234"/>
      <c r="Q366" s="234"/>
      <c r="R366" s="234"/>
      <c r="S366" s="234"/>
      <c r="T366" s="234"/>
      <c r="U366" s="234"/>
      <c r="V366" s="234"/>
      <c r="W366" s="234"/>
      <c r="X366" s="234"/>
      <c r="Y366" s="234"/>
      <c r="Z366" s="234"/>
      <c r="AA366" s="234"/>
      <c r="AB366" s="234"/>
      <c r="AC366" s="234"/>
      <c r="AD366" s="234"/>
      <c r="AE366" s="234"/>
      <c r="AF366" s="234"/>
      <c r="AG366" s="234"/>
    </row>
    <row r="367" spans="1:33" s="106" customFormat="1" ht="12.75" hidden="1" outlineLevel="1"/>
    <row r="368" spans="1:33" s="190" customFormat="1" ht="15" hidden="1" outlineLevel="1">
      <c r="A368" s="191"/>
      <c r="B368" s="191"/>
      <c r="C368" s="191"/>
      <c r="D368" s="191"/>
      <c r="E368" s="191"/>
      <c r="F368" s="235" t="s">
        <v>91</v>
      </c>
      <c r="G368" s="460"/>
      <c r="H368" s="237">
        <f>H30</f>
        <v>45839</v>
      </c>
      <c r="I368" s="198"/>
      <c r="J368" s="198"/>
      <c r="K368" s="198"/>
      <c r="L368" s="198"/>
      <c r="M368" s="198"/>
      <c r="N368" s="198"/>
      <c r="O368" s="198"/>
      <c r="P368" s="198"/>
      <c r="Q368" s="198"/>
      <c r="R368" s="198"/>
      <c r="S368" s="198"/>
      <c r="T368" s="198"/>
      <c r="U368" s="198"/>
      <c r="V368" s="198"/>
      <c r="W368" s="198"/>
      <c r="X368" s="198"/>
      <c r="Y368" s="198"/>
      <c r="Z368" s="198"/>
      <c r="AA368" s="198"/>
      <c r="AB368" s="198"/>
      <c r="AC368" s="198"/>
      <c r="AD368" s="198"/>
      <c r="AE368" s="198"/>
      <c r="AF368" s="198"/>
      <c r="AG368" s="198"/>
    </row>
    <row r="369" spans="1:33" s="190" customFormat="1" ht="15" hidden="1" outlineLevel="1">
      <c r="A369" s="191"/>
      <c r="B369" s="191"/>
      <c r="C369" s="191"/>
      <c r="D369" s="191"/>
      <c r="E369" s="191"/>
      <c r="F369" s="235" t="s">
        <v>332</v>
      </c>
      <c r="G369" s="460"/>
      <c r="H369" s="238">
        <f>I41</f>
        <v>0.05</v>
      </c>
      <c r="I369" s="198"/>
      <c r="J369" s="198"/>
      <c r="K369" s="198"/>
      <c r="L369" s="198"/>
      <c r="M369" s="198"/>
      <c r="N369" s="198"/>
      <c r="O369" s="198"/>
      <c r="P369" s="198"/>
      <c r="Q369" s="198"/>
      <c r="R369" s="198"/>
      <c r="S369" s="198"/>
      <c r="T369" s="198"/>
      <c r="U369" s="198"/>
      <c r="V369" s="198"/>
      <c r="W369" s="198"/>
      <c r="X369" s="198"/>
      <c r="Y369" s="198"/>
      <c r="Z369" s="198"/>
      <c r="AA369" s="198"/>
      <c r="AB369" s="198"/>
      <c r="AC369" s="198"/>
      <c r="AD369" s="198"/>
      <c r="AE369" s="198"/>
      <c r="AF369" s="198"/>
      <c r="AG369" s="198"/>
    </row>
    <row r="370" spans="1:33" s="190" customFormat="1" ht="15" hidden="1" outlineLevel="1">
      <c r="A370" s="191"/>
      <c r="B370" s="191"/>
      <c r="C370" s="191"/>
      <c r="D370" s="191"/>
      <c r="E370" s="191"/>
      <c r="F370" s="235" t="s">
        <v>333</v>
      </c>
      <c r="G370" s="460"/>
      <c r="H370" s="191"/>
      <c r="I370" s="196">
        <f t="shared" ref="I370:AG370" si="169">(1+$H$369)^(($H$368-AVERAGE(I3:I4))/365)</f>
        <v>0.9759653002306965</v>
      </c>
      <c r="J370" s="196">
        <f t="shared" si="169"/>
        <v>0.9294907621244729</v>
      </c>
      <c r="K370" s="196">
        <f t="shared" si="169"/>
        <v>0.88517013419368074</v>
      </c>
      <c r="L370" s="196">
        <f t="shared" si="169"/>
        <v>0.84296283340956191</v>
      </c>
      <c r="M370" s="196">
        <f t="shared" si="169"/>
        <v>0.80282174610434476</v>
      </c>
      <c r="N370" s="196">
        <f t="shared" si="169"/>
        <v>0.76459213914699498</v>
      </c>
      <c r="O370" s="196">
        <f t="shared" si="169"/>
        <v>0.72813432256742094</v>
      </c>
      <c r="P370" s="196">
        <f t="shared" si="169"/>
        <v>0.69341491307012859</v>
      </c>
      <c r="Q370" s="196">
        <f t="shared" si="169"/>
        <v>0.66039515530488435</v>
      </c>
      <c r="R370" s="196">
        <f t="shared" si="169"/>
        <v>0.62894776695703269</v>
      </c>
      <c r="S370" s="196">
        <f t="shared" si="169"/>
        <v>0.59895784010343778</v>
      </c>
      <c r="T370" s="196">
        <f t="shared" si="169"/>
        <v>0.57039791389526262</v>
      </c>
      <c r="U370" s="196">
        <f t="shared" si="169"/>
        <v>0.54323610847167869</v>
      </c>
      <c r="V370" s="196">
        <f t="shared" si="169"/>
        <v>0.51736772235397965</v>
      </c>
      <c r="W370" s="196">
        <f t="shared" si="169"/>
        <v>0.49269823314524092</v>
      </c>
      <c r="X370" s="196">
        <f t="shared" si="169"/>
        <v>0.46920505175688765</v>
      </c>
      <c r="Y370" s="196">
        <f t="shared" si="169"/>
        <v>0.44686195405417883</v>
      </c>
      <c r="Z370" s="196">
        <f t="shared" si="169"/>
        <v>0.42558281338493209</v>
      </c>
      <c r="AA370" s="196">
        <f t="shared" si="169"/>
        <v>0.40528987633339919</v>
      </c>
      <c r="AB370" s="196">
        <f t="shared" si="169"/>
        <v>0.38596456128450812</v>
      </c>
      <c r="AC370" s="196">
        <f t="shared" si="169"/>
        <v>0.36758529646143628</v>
      </c>
      <c r="AD370" s="196">
        <f t="shared" si="169"/>
        <v>0.35008123472517744</v>
      </c>
      <c r="AE370" s="196">
        <f t="shared" si="169"/>
        <v>0.33338841669830055</v>
      </c>
      <c r="AF370" s="196">
        <f t="shared" si="169"/>
        <v>0.31749155728342182</v>
      </c>
      <c r="AG370" s="196">
        <f t="shared" si="169"/>
        <v>0.30237291169849695</v>
      </c>
    </row>
    <row r="371" spans="1:33" s="190" customFormat="1" ht="15" hidden="1" outlineLevel="1">
      <c r="A371" s="191"/>
      <c r="B371" s="191"/>
      <c r="C371" s="191"/>
      <c r="D371" s="191"/>
      <c r="E371" s="191"/>
      <c r="F371" s="235"/>
      <c r="G371" s="460"/>
      <c r="H371" s="191"/>
      <c r="I371" s="198"/>
      <c r="J371" s="198"/>
      <c r="K371" s="198"/>
      <c r="L371" s="198"/>
      <c r="M371" s="198"/>
      <c r="N371" s="198"/>
      <c r="O371" s="198"/>
      <c r="P371" s="198"/>
      <c r="Q371" s="198"/>
      <c r="R371" s="198"/>
      <c r="S371" s="198"/>
      <c r="T371" s="198"/>
      <c r="U371" s="198"/>
      <c r="V371" s="198"/>
      <c r="W371" s="198"/>
      <c r="X371" s="198"/>
      <c r="Y371" s="198"/>
      <c r="Z371" s="198"/>
      <c r="AA371" s="198"/>
      <c r="AB371" s="198"/>
      <c r="AC371" s="198"/>
      <c r="AD371" s="198"/>
      <c r="AE371" s="198"/>
      <c r="AF371" s="198"/>
      <c r="AG371" s="198"/>
    </row>
    <row r="372" spans="1:33" s="190" customFormat="1" ht="15" hidden="1" outlineLevel="1">
      <c r="A372" s="191"/>
      <c r="B372" s="191"/>
      <c r="C372" s="191"/>
      <c r="D372" s="191"/>
      <c r="E372" s="191"/>
      <c r="F372" s="235" t="s">
        <v>334</v>
      </c>
      <c r="G372" s="460"/>
      <c r="H372" s="197">
        <f t="shared" ref="H372:H374" si="170">SUMIF($I$7:$AG$7,1,I372:AG372)</f>
        <v>0</v>
      </c>
      <c r="I372" s="196">
        <f t="shared" ref="I372:AG372" si="171">I135*I$370</f>
        <v>0</v>
      </c>
      <c r="J372" s="196">
        <f t="shared" si="171"/>
        <v>0</v>
      </c>
      <c r="K372" s="196">
        <f t="shared" si="171"/>
        <v>0</v>
      </c>
      <c r="L372" s="196">
        <f t="shared" si="171"/>
        <v>0</v>
      </c>
      <c r="M372" s="196">
        <f t="shared" si="171"/>
        <v>0</v>
      </c>
      <c r="N372" s="196">
        <f t="shared" si="171"/>
        <v>0</v>
      </c>
      <c r="O372" s="196">
        <f t="shared" si="171"/>
        <v>0</v>
      </c>
      <c r="P372" s="196">
        <f t="shared" si="171"/>
        <v>0</v>
      </c>
      <c r="Q372" s="196">
        <f t="shared" si="171"/>
        <v>0</v>
      </c>
      <c r="R372" s="196">
        <f t="shared" si="171"/>
        <v>0</v>
      </c>
      <c r="S372" s="196">
        <f t="shared" si="171"/>
        <v>0</v>
      </c>
      <c r="T372" s="196">
        <f t="shared" si="171"/>
        <v>0</v>
      </c>
      <c r="U372" s="196">
        <f t="shared" si="171"/>
        <v>0</v>
      </c>
      <c r="V372" s="196">
        <f t="shared" si="171"/>
        <v>0</v>
      </c>
      <c r="W372" s="196">
        <f t="shared" si="171"/>
        <v>0</v>
      </c>
      <c r="X372" s="196">
        <f t="shared" si="171"/>
        <v>0</v>
      </c>
      <c r="Y372" s="196">
        <f t="shared" si="171"/>
        <v>0</v>
      </c>
      <c r="Z372" s="196">
        <f t="shared" si="171"/>
        <v>0</v>
      </c>
      <c r="AA372" s="196">
        <f t="shared" si="171"/>
        <v>0</v>
      </c>
      <c r="AB372" s="196">
        <f t="shared" si="171"/>
        <v>0</v>
      </c>
      <c r="AC372" s="196">
        <f t="shared" si="171"/>
        <v>0</v>
      </c>
      <c r="AD372" s="196">
        <f t="shared" si="171"/>
        <v>0</v>
      </c>
      <c r="AE372" s="196">
        <f t="shared" si="171"/>
        <v>0</v>
      </c>
      <c r="AF372" s="196">
        <f t="shared" si="171"/>
        <v>0</v>
      </c>
      <c r="AG372" s="196">
        <f t="shared" si="171"/>
        <v>0</v>
      </c>
    </row>
    <row r="373" spans="1:33" s="190" customFormat="1" ht="15" hidden="1" outlineLevel="1">
      <c r="A373" s="191"/>
      <c r="B373" s="191"/>
      <c r="C373" s="191"/>
      <c r="D373" s="191"/>
      <c r="E373" s="191"/>
      <c r="F373" s="235" t="s">
        <v>335</v>
      </c>
      <c r="G373" s="460"/>
      <c r="H373" s="197">
        <f t="shared" si="170"/>
        <v>0</v>
      </c>
      <c r="I373" s="196">
        <f t="shared" ref="I373:AG373" si="172">I116*I370</f>
        <v>0</v>
      </c>
      <c r="J373" s="196">
        <f t="shared" si="172"/>
        <v>0</v>
      </c>
      <c r="K373" s="196">
        <f t="shared" si="172"/>
        <v>0</v>
      </c>
      <c r="L373" s="196">
        <f t="shared" si="172"/>
        <v>0</v>
      </c>
      <c r="M373" s="196">
        <f t="shared" si="172"/>
        <v>0</v>
      </c>
      <c r="N373" s="196">
        <f t="shared" si="172"/>
        <v>0</v>
      </c>
      <c r="O373" s="196">
        <f t="shared" si="172"/>
        <v>0</v>
      </c>
      <c r="P373" s="196">
        <f t="shared" si="172"/>
        <v>0</v>
      </c>
      <c r="Q373" s="196">
        <f t="shared" si="172"/>
        <v>0</v>
      </c>
      <c r="R373" s="196">
        <f t="shared" si="172"/>
        <v>0</v>
      </c>
      <c r="S373" s="196">
        <f t="shared" si="172"/>
        <v>0</v>
      </c>
      <c r="T373" s="196">
        <f t="shared" si="172"/>
        <v>0</v>
      </c>
      <c r="U373" s="196">
        <f t="shared" si="172"/>
        <v>0</v>
      </c>
      <c r="V373" s="196">
        <f t="shared" si="172"/>
        <v>0</v>
      </c>
      <c r="W373" s="196">
        <f t="shared" si="172"/>
        <v>0</v>
      </c>
      <c r="X373" s="196">
        <f t="shared" si="172"/>
        <v>0</v>
      </c>
      <c r="Y373" s="196">
        <f t="shared" si="172"/>
        <v>0</v>
      </c>
      <c r="Z373" s="196">
        <f t="shared" si="172"/>
        <v>0</v>
      </c>
      <c r="AA373" s="196">
        <f t="shared" si="172"/>
        <v>0</v>
      </c>
      <c r="AB373" s="196">
        <f t="shared" si="172"/>
        <v>0</v>
      </c>
      <c r="AC373" s="196">
        <f t="shared" si="172"/>
        <v>0</v>
      </c>
      <c r="AD373" s="196">
        <f t="shared" si="172"/>
        <v>0</v>
      </c>
      <c r="AE373" s="196">
        <f t="shared" si="172"/>
        <v>0</v>
      </c>
      <c r="AF373" s="196">
        <f t="shared" si="172"/>
        <v>0</v>
      </c>
      <c r="AG373" s="196">
        <f t="shared" si="172"/>
        <v>0</v>
      </c>
    </row>
    <row r="374" spans="1:33" s="190" customFormat="1" ht="15" hidden="1" outlineLevel="1">
      <c r="A374" s="191"/>
      <c r="B374" s="191"/>
      <c r="C374" s="191"/>
      <c r="D374" s="191"/>
      <c r="E374" s="191"/>
      <c r="F374" s="235" t="s">
        <v>336</v>
      </c>
      <c r="G374" s="460"/>
      <c r="H374" s="197">
        <f t="shared" si="170"/>
        <v>0</v>
      </c>
      <c r="I374" s="196">
        <f t="shared" ref="I374:AG374" si="173">I119*I$370</f>
        <v>0</v>
      </c>
      <c r="J374" s="196">
        <f t="shared" si="173"/>
        <v>0</v>
      </c>
      <c r="K374" s="196">
        <f t="shared" si="173"/>
        <v>0</v>
      </c>
      <c r="L374" s="196">
        <f t="shared" si="173"/>
        <v>0</v>
      </c>
      <c r="M374" s="196">
        <f t="shared" si="173"/>
        <v>0</v>
      </c>
      <c r="N374" s="196">
        <f t="shared" si="173"/>
        <v>0</v>
      </c>
      <c r="O374" s="196">
        <f t="shared" si="173"/>
        <v>0</v>
      </c>
      <c r="P374" s="196">
        <f t="shared" si="173"/>
        <v>0</v>
      </c>
      <c r="Q374" s="196">
        <f t="shared" si="173"/>
        <v>0</v>
      </c>
      <c r="R374" s="196">
        <f t="shared" si="173"/>
        <v>0</v>
      </c>
      <c r="S374" s="196">
        <f t="shared" si="173"/>
        <v>0</v>
      </c>
      <c r="T374" s="196">
        <f t="shared" si="173"/>
        <v>0</v>
      </c>
      <c r="U374" s="196">
        <f t="shared" si="173"/>
        <v>0</v>
      </c>
      <c r="V374" s="196">
        <f t="shared" si="173"/>
        <v>0</v>
      </c>
      <c r="W374" s="196">
        <f t="shared" si="173"/>
        <v>0</v>
      </c>
      <c r="X374" s="196">
        <f t="shared" si="173"/>
        <v>0</v>
      </c>
      <c r="Y374" s="196">
        <f t="shared" si="173"/>
        <v>0</v>
      </c>
      <c r="Z374" s="196">
        <f t="shared" si="173"/>
        <v>0</v>
      </c>
      <c r="AA374" s="196">
        <f t="shared" si="173"/>
        <v>0</v>
      </c>
      <c r="AB374" s="196">
        <f t="shared" si="173"/>
        <v>0</v>
      </c>
      <c r="AC374" s="196">
        <f t="shared" si="173"/>
        <v>0</v>
      </c>
      <c r="AD374" s="196">
        <f t="shared" si="173"/>
        <v>0</v>
      </c>
      <c r="AE374" s="196">
        <f t="shared" si="173"/>
        <v>0</v>
      </c>
      <c r="AF374" s="196">
        <f t="shared" si="173"/>
        <v>0</v>
      </c>
      <c r="AG374" s="196">
        <f t="shared" si="173"/>
        <v>0</v>
      </c>
    </row>
    <row r="375" spans="1:33" s="190" customFormat="1" ht="15" hidden="1" outlineLevel="1">
      <c r="A375" s="191"/>
      <c r="B375" s="191"/>
      <c r="C375" s="191"/>
      <c r="D375" s="191"/>
      <c r="E375" s="191"/>
      <c r="F375" s="235" t="s">
        <v>337</v>
      </c>
      <c r="G375" s="460"/>
      <c r="H375" s="197">
        <f t="shared" ref="H375:H376" si="174">SUMIF($I$9:$AG$9,1,I375:AG375)</f>
        <v>0</v>
      </c>
      <c r="I375" s="196">
        <f t="shared" ref="I375:AG375" si="175">I95*I$370</f>
        <v>0</v>
      </c>
      <c r="J375" s="196">
        <f t="shared" si="175"/>
        <v>0</v>
      </c>
      <c r="K375" s="196">
        <f t="shared" si="175"/>
        <v>0</v>
      </c>
      <c r="L375" s="196">
        <f t="shared" si="175"/>
        <v>0</v>
      </c>
      <c r="M375" s="196">
        <f t="shared" si="175"/>
        <v>0</v>
      </c>
      <c r="N375" s="196">
        <f t="shared" si="175"/>
        <v>0</v>
      </c>
      <c r="O375" s="196">
        <f t="shared" si="175"/>
        <v>0</v>
      </c>
      <c r="P375" s="196">
        <f t="shared" si="175"/>
        <v>0</v>
      </c>
      <c r="Q375" s="196">
        <f t="shared" si="175"/>
        <v>0</v>
      </c>
      <c r="R375" s="196">
        <f t="shared" si="175"/>
        <v>0</v>
      </c>
      <c r="S375" s="196">
        <f t="shared" si="175"/>
        <v>0</v>
      </c>
      <c r="T375" s="196">
        <f t="shared" si="175"/>
        <v>0</v>
      </c>
      <c r="U375" s="196">
        <f t="shared" si="175"/>
        <v>0</v>
      </c>
      <c r="V375" s="196">
        <f t="shared" si="175"/>
        <v>0</v>
      </c>
      <c r="W375" s="196">
        <f t="shared" si="175"/>
        <v>0</v>
      </c>
      <c r="X375" s="196">
        <f t="shared" si="175"/>
        <v>0</v>
      </c>
      <c r="Y375" s="196">
        <f t="shared" si="175"/>
        <v>0</v>
      </c>
      <c r="Z375" s="196">
        <f t="shared" si="175"/>
        <v>0</v>
      </c>
      <c r="AA375" s="196">
        <f t="shared" si="175"/>
        <v>0</v>
      </c>
      <c r="AB375" s="196">
        <f t="shared" si="175"/>
        <v>0</v>
      </c>
      <c r="AC375" s="196">
        <f t="shared" si="175"/>
        <v>0</v>
      </c>
      <c r="AD375" s="196">
        <f t="shared" si="175"/>
        <v>0</v>
      </c>
      <c r="AE375" s="196">
        <f t="shared" si="175"/>
        <v>0</v>
      </c>
      <c r="AF375" s="196">
        <f t="shared" si="175"/>
        <v>0</v>
      </c>
      <c r="AG375" s="196">
        <f t="shared" si="175"/>
        <v>0</v>
      </c>
    </row>
    <row r="376" spans="1:33" s="190" customFormat="1" ht="15" hidden="1" outlineLevel="1">
      <c r="A376" s="191"/>
      <c r="B376" s="191"/>
      <c r="C376" s="191"/>
      <c r="D376" s="191"/>
      <c r="E376" s="191"/>
      <c r="F376" s="235" t="s">
        <v>338</v>
      </c>
      <c r="G376" s="460"/>
      <c r="H376" s="197">
        <f t="shared" si="174"/>
        <v>0</v>
      </c>
      <c r="I376" s="196">
        <f t="shared" ref="I376:AG376" si="176">I85*I$370</f>
        <v>0</v>
      </c>
      <c r="J376" s="196">
        <f t="shared" si="176"/>
        <v>0</v>
      </c>
      <c r="K376" s="196">
        <f t="shared" si="176"/>
        <v>0</v>
      </c>
      <c r="L376" s="196">
        <f t="shared" si="176"/>
        <v>0</v>
      </c>
      <c r="M376" s="196">
        <f t="shared" si="176"/>
        <v>0</v>
      </c>
      <c r="N376" s="196">
        <f t="shared" si="176"/>
        <v>0</v>
      </c>
      <c r="O376" s="196">
        <f t="shared" si="176"/>
        <v>0</v>
      </c>
      <c r="P376" s="196">
        <f t="shared" si="176"/>
        <v>0</v>
      </c>
      <c r="Q376" s="196">
        <f t="shared" si="176"/>
        <v>0</v>
      </c>
      <c r="R376" s="196">
        <f t="shared" si="176"/>
        <v>0</v>
      </c>
      <c r="S376" s="196">
        <f t="shared" si="176"/>
        <v>0</v>
      </c>
      <c r="T376" s="196">
        <f t="shared" si="176"/>
        <v>0</v>
      </c>
      <c r="U376" s="196">
        <f t="shared" si="176"/>
        <v>0</v>
      </c>
      <c r="V376" s="196">
        <f t="shared" si="176"/>
        <v>0</v>
      </c>
      <c r="W376" s="196">
        <f t="shared" si="176"/>
        <v>0</v>
      </c>
      <c r="X376" s="196">
        <f t="shared" si="176"/>
        <v>0</v>
      </c>
      <c r="Y376" s="196">
        <f t="shared" si="176"/>
        <v>0</v>
      </c>
      <c r="Z376" s="196">
        <f t="shared" si="176"/>
        <v>0</v>
      </c>
      <c r="AA376" s="196">
        <f t="shared" si="176"/>
        <v>0</v>
      </c>
      <c r="AB376" s="196">
        <f t="shared" si="176"/>
        <v>0</v>
      </c>
      <c r="AC376" s="196">
        <f t="shared" si="176"/>
        <v>0</v>
      </c>
      <c r="AD376" s="196">
        <f t="shared" si="176"/>
        <v>0</v>
      </c>
      <c r="AE376" s="196">
        <f t="shared" si="176"/>
        <v>0</v>
      </c>
      <c r="AF376" s="196">
        <f t="shared" si="176"/>
        <v>0</v>
      </c>
      <c r="AG376" s="196">
        <f t="shared" si="176"/>
        <v>0</v>
      </c>
    </row>
    <row r="377" spans="1:33" ht="15" collapsed="1">
      <c r="G377" s="454"/>
      <c r="H377" s="454"/>
      <c r="I377" s="454"/>
      <c r="J377" s="454"/>
      <c r="K377" s="454"/>
      <c r="L377" s="454"/>
      <c r="M377" s="454"/>
      <c r="N377" s="454"/>
      <c r="O377" s="454"/>
      <c r="P377" s="454"/>
      <c r="Q377" s="454"/>
      <c r="R377" s="454"/>
      <c r="S377" s="454"/>
      <c r="T377" s="454"/>
      <c r="U377" s="454"/>
      <c r="V377" s="454"/>
      <c r="W377" s="454"/>
      <c r="X377" s="454"/>
      <c r="Y377" s="454"/>
      <c r="Z377" s="454"/>
      <c r="AA377" s="454"/>
      <c r="AB377" s="454"/>
      <c r="AC377" s="454"/>
      <c r="AD377" s="454"/>
      <c r="AE377" s="454"/>
      <c r="AF377" s="454"/>
      <c r="AG377" s="454"/>
    </row>
    <row r="378" spans="1:33" ht="15">
      <c r="A378" s="165" t="s">
        <v>339</v>
      </c>
      <c r="B378" s="165"/>
      <c r="C378" s="165"/>
      <c r="D378" s="165"/>
      <c r="E378" s="165"/>
      <c r="F378" s="165"/>
      <c r="G378" s="452"/>
      <c r="H378" s="165"/>
      <c r="I378" s="165"/>
      <c r="J378" s="165"/>
      <c r="K378" s="165"/>
      <c r="L378" s="165"/>
      <c r="M378" s="165"/>
      <c r="N378" s="165"/>
      <c r="O378" s="165"/>
      <c r="P378" s="165"/>
      <c r="Q378" s="165"/>
      <c r="R378" s="165"/>
      <c r="S378" s="165"/>
      <c r="T378" s="165"/>
      <c r="U378" s="165"/>
      <c r="V378" s="165"/>
      <c r="W378" s="165"/>
      <c r="X378" s="165"/>
      <c r="Y378" s="165"/>
      <c r="Z378" s="165"/>
      <c r="AA378" s="165"/>
      <c r="AB378" s="165"/>
      <c r="AC378" s="165"/>
      <c r="AD378" s="165"/>
      <c r="AE378" s="165"/>
      <c r="AF378" s="165"/>
      <c r="AG378" s="165"/>
    </row>
    <row r="427" spans="1:16384" s="3" customFormat="1" ht="15">
      <c r="A427" s="165" t="s">
        <v>340</v>
      </c>
      <c r="B427" s="165" t="s">
        <v>340</v>
      </c>
      <c r="C427" s="165" t="s">
        <v>340</v>
      </c>
      <c r="D427" s="165" t="s">
        <v>340</v>
      </c>
      <c r="E427" s="165" t="s">
        <v>340</v>
      </c>
      <c r="F427" s="165" t="s">
        <v>340</v>
      </c>
      <c r="G427" s="165" t="s">
        <v>340</v>
      </c>
      <c r="H427" s="165" t="s">
        <v>340</v>
      </c>
      <c r="I427" s="165" t="s">
        <v>340</v>
      </c>
      <c r="J427" s="165" t="s">
        <v>340</v>
      </c>
      <c r="K427" s="165" t="s">
        <v>340</v>
      </c>
      <c r="L427" s="165" t="s">
        <v>340</v>
      </c>
      <c r="M427" s="165" t="s">
        <v>340</v>
      </c>
      <c r="N427" s="165" t="s">
        <v>340</v>
      </c>
      <c r="O427" s="165" t="s">
        <v>340</v>
      </c>
      <c r="P427" s="165" t="s">
        <v>340</v>
      </c>
      <c r="Q427" s="165" t="s">
        <v>340</v>
      </c>
      <c r="R427" s="165" t="s">
        <v>340</v>
      </c>
      <c r="S427" s="165" t="s">
        <v>340</v>
      </c>
      <c r="T427" s="165" t="s">
        <v>340</v>
      </c>
      <c r="U427" s="165" t="s">
        <v>340</v>
      </c>
      <c r="V427" s="165" t="s">
        <v>340</v>
      </c>
      <c r="W427" s="165" t="s">
        <v>340</v>
      </c>
      <c r="X427" s="165" t="s">
        <v>340</v>
      </c>
      <c r="Y427" s="165" t="s">
        <v>340</v>
      </c>
      <c r="Z427" s="165" t="s">
        <v>340</v>
      </c>
      <c r="AA427" s="165" t="s">
        <v>340</v>
      </c>
      <c r="AB427" s="165" t="s">
        <v>340</v>
      </c>
      <c r="AC427" s="165" t="s">
        <v>340</v>
      </c>
      <c r="AD427" s="165" t="s">
        <v>340</v>
      </c>
      <c r="AE427" s="165" t="s">
        <v>340</v>
      </c>
      <c r="AF427" s="165" t="s">
        <v>340</v>
      </c>
      <c r="AG427" s="165" t="s">
        <v>340</v>
      </c>
      <c r="AH427" s="165" t="s">
        <v>340</v>
      </c>
      <c r="AI427" s="165" t="s">
        <v>340</v>
      </c>
      <c r="AJ427" s="165" t="s">
        <v>340</v>
      </c>
      <c r="AK427" s="165" t="s">
        <v>340</v>
      </c>
      <c r="AL427" s="165" t="s">
        <v>340</v>
      </c>
      <c r="AM427" s="165" t="s">
        <v>340</v>
      </c>
      <c r="AN427" s="165" t="s">
        <v>340</v>
      </c>
      <c r="AO427" s="165" t="s">
        <v>340</v>
      </c>
      <c r="AP427" s="165" t="s">
        <v>340</v>
      </c>
      <c r="AQ427" s="165" t="s">
        <v>340</v>
      </c>
      <c r="AR427" s="165" t="s">
        <v>340</v>
      </c>
      <c r="AS427" s="165" t="s">
        <v>340</v>
      </c>
      <c r="AT427" s="165" t="s">
        <v>340</v>
      </c>
      <c r="AU427" s="165" t="s">
        <v>340</v>
      </c>
      <c r="AV427" s="165" t="s">
        <v>340</v>
      </c>
      <c r="AW427" s="165" t="s">
        <v>340</v>
      </c>
      <c r="AX427" s="165" t="s">
        <v>340</v>
      </c>
      <c r="AY427" s="165" t="s">
        <v>340</v>
      </c>
      <c r="AZ427" s="165" t="s">
        <v>340</v>
      </c>
      <c r="BA427" s="165" t="s">
        <v>340</v>
      </c>
      <c r="BB427" s="165" t="s">
        <v>340</v>
      </c>
      <c r="BC427" s="165" t="s">
        <v>340</v>
      </c>
      <c r="BD427" s="165" t="s">
        <v>340</v>
      </c>
      <c r="BE427" s="165" t="s">
        <v>340</v>
      </c>
      <c r="BF427" s="165" t="s">
        <v>340</v>
      </c>
      <c r="BG427" s="165" t="s">
        <v>340</v>
      </c>
      <c r="BH427" s="165" t="s">
        <v>340</v>
      </c>
      <c r="BI427" s="165" t="s">
        <v>340</v>
      </c>
      <c r="BJ427" s="165" t="s">
        <v>340</v>
      </c>
      <c r="BK427" s="165" t="s">
        <v>340</v>
      </c>
      <c r="BL427" s="165" t="s">
        <v>340</v>
      </c>
      <c r="BM427" s="165" t="s">
        <v>340</v>
      </c>
      <c r="BN427" s="165" t="s">
        <v>340</v>
      </c>
      <c r="BO427" s="165" t="s">
        <v>340</v>
      </c>
      <c r="BP427" s="165" t="s">
        <v>340</v>
      </c>
      <c r="BQ427" s="165" t="s">
        <v>340</v>
      </c>
      <c r="BR427" s="165" t="s">
        <v>340</v>
      </c>
      <c r="BS427" s="165" t="s">
        <v>340</v>
      </c>
      <c r="BT427" s="165" t="s">
        <v>340</v>
      </c>
      <c r="BU427" s="165" t="s">
        <v>340</v>
      </c>
      <c r="BV427" s="165" t="s">
        <v>340</v>
      </c>
      <c r="BW427" s="165" t="s">
        <v>340</v>
      </c>
      <c r="BX427" s="165" t="s">
        <v>340</v>
      </c>
      <c r="BY427" s="165" t="s">
        <v>340</v>
      </c>
      <c r="BZ427" s="165" t="s">
        <v>340</v>
      </c>
      <c r="CA427" s="165" t="s">
        <v>340</v>
      </c>
      <c r="CB427" s="165" t="s">
        <v>340</v>
      </c>
      <c r="CC427" s="165" t="s">
        <v>340</v>
      </c>
      <c r="CD427" s="165" t="s">
        <v>340</v>
      </c>
      <c r="CE427" s="165" t="s">
        <v>340</v>
      </c>
      <c r="CF427" s="165" t="s">
        <v>340</v>
      </c>
      <c r="CG427" s="165" t="s">
        <v>340</v>
      </c>
      <c r="CH427" s="165" t="s">
        <v>340</v>
      </c>
      <c r="CI427" s="165" t="s">
        <v>340</v>
      </c>
      <c r="CJ427" s="165" t="s">
        <v>340</v>
      </c>
      <c r="CK427" s="165" t="s">
        <v>340</v>
      </c>
      <c r="CL427" s="165" t="s">
        <v>340</v>
      </c>
      <c r="CM427" s="165" t="s">
        <v>340</v>
      </c>
      <c r="CN427" s="165" t="s">
        <v>340</v>
      </c>
      <c r="CO427" s="165" t="s">
        <v>340</v>
      </c>
      <c r="CP427" s="165" t="s">
        <v>340</v>
      </c>
      <c r="CQ427" s="165" t="s">
        <v>340</v>
      </c>
      <c r="CR427" s="165" t="s">
        <v>340</v>
      </c>
      <c r="CS427" s="165" t="s">
        <v>340</v>
      </c>
      <c r="CT427" s="165" t="s">
        <v>340</v>
      </c>
      <c r="CU427" s="165" t="s">
        <v>340</v>
      </c>
      <c r="CV427" s="165" t="s">
        <v>340</v>
      </c>
      <c r="CW427" s="165" t="s">
        <v>340</v>
      </c>
      <c r="CX427" s="165" t="s">
        <v>340</v>
      </c>
      <c r="CY427" s="165" t="s">
        <v>340</v>
      </c>
      <c r="CZ427" s="165" t="s">
        <v>340</v>
      </c>
      <c r="DA427" s="165" t="s">
        <v>340</v>
      </c>
      <c r="DB427" s="165" t="s">
        <v>340</v>
      </c>
      <c r="DC427" s="165" t="s">
        <v>340</v>
      </c>
      <c r="DD427" s="165" t="s">
        <v>340</v>
      </c>
      <c r="DE427" s="165" t="s">
        <v>340</v>
      </c>
      <c r="DF427" s="165" t="s">
        <v>340</v>
      </c>
      <c r="DG427" s="165" t="s">
        <v>340</v>
      </c>
      <c r="DH427" s="165" t="s">
        <v>340</v>
      </c>
      <c r="DI427" s="165" t="s">
        <v>340</v>
      </c>
      <c r="DJ427" s="165" t="s">
        <v>340</v>
      </c>
      <c r="DK427" s="165" t="s">
        <v>340</v>
      </c>
      <c r="DL427" s="165" t="s">
        <v>340</v>
      </c>
      <c r="DM427" s="165" t="s">
        <v>340</v>
      </c>
      <c r="DN427" s="165" t="s">
        <v>340</v>
      </c>
      <c r="DO427" s="165" t="s">
        <v>340</v>
      </c>
      <c r="DP427" s="165" t="s">
        <v>340</v>
      </c>
      <c r="DQ427" s="165" t="s">
        <v>340</v>
      </c>
      <c r="DR427" s="165" t="s">
        <v>340</v>
      </c>
      <c r="DS427" s="165" t="s">
        <v>340</v>
      </c>
      <c r="DT427" s="165" t="s">
        <v>340</v>
      </c>
      <c r="DU427" s="165" t="s">
        <v>340</v>
      </c>
      <c r="DV427" s="165" t="s">
        <v>340</v>
      </c>
      <c r="DW427" s="165" t="s">
        <v>340</v>
      </c>
      <c r="DX427" s="165" t="s">
        <v>340</v>
      </c>
      <c r="DY427" s="165" t="s">
        <v>340</v>
      </c>
      <c r="DZ427" s="165" t="s">
        <v>340</v>
      </c>
      <c r="EA427" s="165" t="s">
        <v>340</v>
      </c>
      <c r="EB427" s="165" t="s">
        <v>340</v>
      </c>
      <c r="EC427" s="165" t="s">
        <v>340</v>
      </c>
      <c r="ED427" s="165" t="s">
        <v>340</v>
      </c>
      <c r="EE427" s="165" t="s">
        <v>340</v>
      </c>
      <c r="EF427" s="165" t="s">
        <v>340</v>
      </c>
      <c r="EG427" s="165" t="s">
        <v>340</v>
      </c>
      <c r="EH427" s="165" t="s">
        <v>340</v>
      </c>
      <c r="EI427" s="165" t="s">
        <v>340</v>
      </c>
      <c r="EJ427" s="165" t="s">
        <v>340</v>
      </c>
      <c r="EK427" s="165" t="s">
        <v>340</v>
      </c>
      <c r="EL427" s="165" t="s">
        <v>340</v>
      </c>
      <c r="EM427" s="165" t="s">
        <v>340</v>
      </c>
      <c r="EN427" s="165" t="s">
        <v>340</v>
      </c>
      <c r="EO427" s="165" t="s">
        <v>340</v>
      </c>
      <c r="EP427" s="165" t="s">
        <v>340</v>
      </c>
      <c r="EQ427" s="165" t="s">
        <v>340</v>
      </c>
      <c r="ER427" s="165" t="s">
        <v>340</v>
      </c>
      <c r="ES427" s="165" t="s">
        <v>340</v>
      </c>
      <c r="ET427" s="165" t="s">
        <v>340</v>
      </c>
      <c r="EU427" s="165" t="s">
        <v>340</v>
      </c>
      <c r="EV427" s="165" t="s">
        <v>340</v>
      </c>
      <c r="EW427" s="165" t="s">
        <v>340</v>
      </c>
      <c r="EX427" s="165" t="s">
        <v>340</v>
      </c>
      <c r="EY427" s="165" t="s">
        <v>340</v>
      </c>
      <c r="EZ427" s="165" t="s">
        <v>340</v>
      </c>
      <c r="FA427" s="165" t="s">
        <v>340</v>
      </c>
      <c r="FB427" s="165" t="s">
        <v>340</v>
      </c>
      <c r="FC427" s="165" t="s">
        <v>340</v>
      </c>
      <c r="FD427" s="165" t="s">
        <v>340</v>
      </c>
      <c r="FE427" s="165" t="s">
        <v>340</v>
      </c>
      <c r="FF427" s="165" t="s">
        <v>340</v>
      </c>
      <c r="FG427" s="165" t="s">
        <v>340</v>
      </c>
      <c r="FH427" s="165" t="s">
        <v>340</v>
      </c>
      <c r="FI427" s="165" t="s">
        <v>340</v>
      </c>
      <c r="FJ427" s="165" t="s">
        <v>340</v>
      </c>
      <c r="FK427" s="165" t="s">
        <v>340</v>
      </c>
      <c r="FL427" s="165" t="s">
        <v>340</v>
      </c>
      <c r="FM427" s="165" t="s">
        <v>340</v>
      </c>
      <c r="FN427" s="165" t="s">
        <v>340</v>
      </c>
      <c r="FO427" s="165" t="s">
        <v>340</v>
      </c>
      <c r="FP427" s="165" t="s">
        <v>340</v>
      </c>
      <c r="FQ427" s="165" t="s">
        <v>340</v>
      </c>
      <c r="FR427" s="165" t="s">
        <v>340</v>
      </c>
      <c r="FS427" s="165" t="s">
        <v>340</v>
      </c>
      <c r="FT427" s="165" t="s">
        <v>340</v>
      </c>
      <c r="FU427" s="165" t="s">
        <v>340</v>
      </c>
      <c r="FV427" s="165" t="s">
        <v>340</v>
      </c>
      <c r="FW427" s="165" t="s">
        <v>340</v>
      </c>
      <c r="FX427" s="165" t="s">
        <v>340</v>
      </c>
      <c r="FY427" s="165" t="s">
        <v>340</v>
      </c>
      <c r="FZ427" s="165" t="s">
        <v>340</v>
      </c>
      <c r="GA427" s="165" t="s">
        <v>340</v>
      </c>
      <c r="GB427" s="165" t="s">
        <v>340</v>
      </c>
      <c r="GC427" s="165" t="s">
        <v>340</v>
      </c>
      <c r="GD427" s="165" t="s">
        <v>340</v>
      </c>
      <c r="GE427" s="165" t="s">
        <v>340</v>
      </c>
      <c r="GF427" s="165" t="s">
        <v>340</v>
      </c>
      <c r="GG427" s="165" t="s">
        <v>340</v>
      </c>
      <c r="GH427" s="165" t="s">
        <v>340</v>
      </c>
      <c r="GI427" s="165" t="s">
        <v>340</v>
      </c>
      <c r="GJ427" s="165" t="s">
        <v>340</v>
      </c>
      <c r="GK427" s="165" t="s">
        <v>340</v>
      </c>
      <c r="GL427" s="165" t="s">
        <v>340</v>
      </c>
      <c r="GM427" s="165" t="s">
        <v>340</v>
      </c>
      <c r="GN427" s="165" t="s">
        <v>340</v>
      </c>
      <c r="GO427" s="165" t="s">
        <v>340</v>
      </c>
      <c r="GP427" s="165" t="s">
        <v>340</v>
      </c>
      <c r="GQ427" s="165" t="s">
        <v>340</v>
      </c>
      <c r="GR427" s="165" t="s">
        <v>340</v>
      </c>
      <c r="GS427" s="165" t="s">
        <v>340</v>
      </c>
      <c r="GT427" s="165" t="s">
        <v>340</v>
      </c>
      <c r="GU427" s="165" t="s">
        <v>340</v>
      </c>
      <c r="GV427" s="165" t="s">
        <v>340</v>
      </c>
      <c r="GW427" s="165" t="s">
        <v>340</v>
      </c>
      <c r="GX427" s="165" t="s">
        <v>340</v>
      </c>
      <c r="GY427" s="165" t="s">
        <v>340</v>
      </c>
      <c r="GZ427" s="165" t="s">
        <v>340</v>
      </c>
      <c r="HA427" s="165" t="s">
        <v>340</v>
      </c>
      <c r="HB427" s="165" t="s">
        <v>340</v>
      </c>
      <c r="HC427" s="165" t="s">
        <v>340</v>
      </c>
      <c r="HD427" s="165" t="s">
        <v>340</v>
      </c>
      <c r="HE427" s="165" t="s">
        <v>340</v>
      </c>
      <c r="HF427" s="165" t="s">
        <v>340</v>
      </c>
      <c r="HG427" s="165" t="s">
        <v>340</v>
      </c>
      <c r="HH427" s="165" t="s">
        <v>340</v>
      </c>
      <c r="HI427" s="165" t="s">
        <v>340</v>
      </c>
      <c r="HJ427" s="165" t="s">
        <v>340</v>
      </c>
      <c r="HK427" s="165" t="s">
        <v>340</v>
      </c>
      <c r="HL427" s="165" t="s">
        <v>340</v>
      </c>
      <c r="HM427" s="165" t="s">
        <v>340</v>
      </c>
      <c r="HN427" s="165" t="s">
        <v>340</v>
      </c>
      <c r="HO427" s="165" t="s">
        <v>340</v>
      </c>
      <c r="HP427" s="165" t="s">
        <v>340</v>
      </c>
      <c r="HQ427" s="165" t="s">
        <v>340</v>
      </c>
      <c r="HR427" s="165" t="s">
        <v>340</v>
      </c>
      <c r="HS427" s="165" t="s">
        <v>340</v>
      </c>
      <c r="HT427" s="165" t="s">
        <v>340</v>
      </c>
      <c r="HU427" s="165" t="s">
        <v>340</v>
      </c>
      <c r="HV427" s="165" t="s">
        <v>340</v>
      </c>
      <c r="HW427" s="165" t="s">
        <v>340</v>
      </c>
      <c r="HX427" s="165" t="s">
        <v>340</v>
      </c>
      <c r="HY427" s="165" t="s">
        <v>340</v>
      </c>
      <c r="HZ427" s="165" t="s">
        <v>340</v>
      </c>
      <c r="IA427" s="165" t="s">
        <v>340</v>
      </c>
      <c r="IB427" s="165" t="s">
        <v>340</v>
      </c>
      <c r="IC427" s="165" t="s">
        <v>340</v>
      </c>
      <c r="ID427" s="165" t="s">
        <v>340</v>
      </c>
      <c r="IE427" s="165" t="s">
        <v>340</v>
      </c>
      <c r="IF427" s="165" t="s">
        <v>340</v>
      </c>
      <c r="IG427" s="165" t="s">
        <v>340</v>
      </c>
      <c r="IH427" s="165" t="s">
        <v>340</v>
      </c>
      <c r="II427" s="165" t="s">
        <v>340</v>
      </c>
      <c r="IJ427" s="165" t="s">
        <v>340</v>
      </c>
      <c r="IK427" s="165" t="s">
        <v>340</v>
      </c>
      <c r="IL427" s="165" t="s">
        <v>340</v>
      </c>
      <c r="IM427" s="165" t="s">
        <v>340</v>
      </c>
      <c r="IN427" s="165" t="s">
        <v>340</v>
      </c>
      <c r="IO427" s="165" t="s">
        <v>340</v>
      </c>
      <c r="IP427" s="165" t="s">
        <v>340</v>
      </c>
      <c r="IQ427" s="165" t="s">
        <v>340</v>
      </c>
      <c r="IR427" s="165" t="s">
        <v>340</v>
      </c>
      <c r="IS427" s="165" t="s">
        <v>340</v>
      </c>
      <c r="IT427" s="165" t="s">
        <v>340</v>
      </c>
      <c r="IU427" s="165" t="s">
        <v>340</v>
      </c>
      <c r="IV427" s="165" t="s">
        <v>340</v>
      </c>
      <c r="IW427" s="165" t="s">
        <v>340</v>
      </c>
      <c r="IX427" s="165" t="s">
        <v>340</v>
      </c>
      <c r="IY427" s="165" t="s">
        <v>340</v>
      </c>
      <c r="IZ427" s="165" t="s">
        <v>340</v>
      </c>
      <c r="JA427" s="165" t="s">
        <v>340</v>
      </c>
      <c r="JB427" s="165" t="s">
        <v>340</v>
      </c>
      <c r="JC427" s="165" t="s">
        <v>340</v>
      </c>
      <c r="JD427" s="165" t="s">
        <v>340</v>
      </c>
      <c r="JE427" s="165" t="s">
        <v>340</v>
      </c>
      <c r="JF427" s="165" t="s">
        <v>340</v>
      </c>
      <c r="JG427" s="165" t="s">
        <v>340</v>
      </c>
      <c r="JH427" s="165" t="s">
        <v>340</v>
      </c>
      <c r="JI427" s="165" t="s">
        <v>340</v>
      </c>
      <c r="JJ427" s="165" t="s">
        <v>340</v>
      </c>
      <c r="JK427" s="165" t="s">
        <v>340</v>
      </c>
      <c r="JL427" s="165" t="s">
        <v>340</v>
      </c>
      <c r="JM427" s="165" t="s">
        <v>340</v>
      </c>
      <c r="JN427" s="165" t="s">
        <v>340</v>
      </c>
      <c r="JO427" s="165" t="s">
        <v>340</v>
      </c>
      <c r="JP427" s="165" t="s">
        <v>340</v>
      </c>
      <c r="JQ427" s="165" t="s">
        <v>340</v>
      </c>
      <c r="JR427" s="165" t="s">
        <v>340</v>
      </c>
      <c r="JS427" s="165" t="s">
        <v>340</v>
      </c>
      <c r="JT427" s="165" t="s">
        <v>340</v>
      </c>
      <c r="JU427" s="165" t="s">
        <v>340</v>
      </c>
      <c r="JV427" s="165" t="s">
        <v>340</v>
      </c>
      <c r="JW427" s="165" t="s">
        <v>340</v>
      </c>
      <c r="JX427" s="165" t="s">
        <v>340</v>
      </c>
      <c r="JY427" s="165" t="s">
        <v>340</v>
      </c>
      <c r="JZ427" s="165" t="s">
        <v>340</v>
      </c>
      <c r="KA427" s="165" t="s">
        <v>340</v>
      </c>
      <c r="KB427" s="165" t="s">
        <v>340</v>
      </c>
      <c r="KC427" s="165" t="s">
        <v>340</v>
      </c>
      <c r="KD427" s="165" t="s">
        <v>340</v>
      </c>
      <c r="KE427" s="165" t="s">
        <v>340</v>
      </c>
      <c r="KF427" s="165" t="s">
        <v>340</v>
      </c>
      <c r="KG427" s="165" t="s">
        <v>340</v>
      </c>
      <c r="KH427" s="165" t="s">
        <v>340</v>
      </c>
      <c r="KI427" s="165" t="s">
        <v>340</v>
      </c>
      <c r="KJ427" s="165" t="s">
        <v>340</v>
      </c>
      <c r="KK427" s="165" t="s">
        <v>340</v>
      </c>
      <c r="KL427" s="165" t="s">
        <v>340</v>
      </c>
      <c r="KM427" s="165" t="s">
        <v>340</v>
      </c>
      <c r="KN427" s="165" t="s">
        <v>340</v>
      </c>
      <c r="KO427" s="165" t="s">
        <v>340</v>
      </c>
      <c r="KP427" s="165" t="s">
        <v>340</v>
      </c>
      <c r="KQ427" s="165" t="s">
        <v>340</v>
      </c>
      <c r="KR427" s="165" t="s">
        <v>340</v>
      </c>
      <c r="KS427" s="165" t="s">
        <v>340</v>
      </c>
      <c r="KT427" s="165" t="s">
        <v>340</v>
      </c>
      <c r="KU427" s="165" t="s">
        <v>340</v>
      </c>
      <c r="KV427" s="165" t="s">
        <v>340</v>
      </c>
      <c r="KW427" s="165" t="s">
        <v>340</v>
      </c>
      <c r="KX427" s="165" t="s">
        <v>340</v>
      </c>
      <c r="KY427" s="165" t="s">
        <v>340</v>
      </c>
      <c r="KZ427" s="165" t="s">
        <v>340</v>
      </c>
      <c r="LA427" s="165" t="s">
        <v>340</v>
      </c>
      <c r="LB427" s="165" t="s">
        <v>340</v>
      </c>
      <c r="LC427" s="165" t="s">
        <v>340</v>
      </c>
      <c r="LD427" s="165" t="s">
        <v>340</v>
      </c>
      <c r="LE427" s="165" t="s">
        <v>340</v>
      </c>
      <c r="LF427" s="165" t="s">
        <v>340</v>
      </c>
      <c r="LG427" s="165" t="s">
        <v>340</v>
      </c>
      <c r="LH427" s="165" t="s">
        <v>340</v>
      </c>
      <c r="LI427" s="165" t="s">
        <v>340</v>
      </c>
      <c r="LJ427" s="165" t="s">
        <v>340</v>
      </c>
      <c r="LK427" s="165" t="s">
        <v>340</v>
      </c>
      <c r="LL427" s="165" t="s">
        <v>340</v>
      </c>
      <c r="LM427" s="165" t="s">
        <v>340</v>
      </c>
      <c r="LN427" s="165" t="s">
        <v>340</v>
      </c>
      <c r="LO427" s="165" t="s">
        <v>340</v>
      </c>
      <c r="LP427" s="165" t="s">
        <v>340</v>
      </c>
      <c r="LQ427" s="165" t="s">
        <v>340</v>
      </c>
      <c r="LR427" s="165" t="s">
        <v>340</v>
      </c>
      <c r="LS427" s="165" t="s">
        <v>340</v>
      </c>
      <c r="LT427" s="165" t="s">
        <v>340</v>
      </c>
      <c r="LU427" s="165" t="s">
        <v>340</v>
      </c>
      <c r="LV427" s="165" t="s">
        <v>340</v>
      </c>
      <c r="LW427" s="165" t="s">
        <v>340</v>
      </c>
      <c r="LX427" s="165" t="s">
        <v>340</v>
      </c>
      <c r="LY427" s="165" t="s">
        <v>340</v>
      </c>
      <c r="LZ427" s="165" t="s">
        <v>340</v>
      </c>
      <c r="MA427" s="165" t="s">
        <v>340</v>
      </c>
      <c r="MB427" s="165" t="s">
        <v>340</v>
      </c>
      <c r="MC427" s="165" t="s">
        <v>340</v>
      </c>
      <c r="MD427" s="165" t="s">
        <v>340</v>
      </c>
      <c r="ME427" s="165" t="s">
        <v>340</v>
      </c>
      <c r="MF427" s="165" t="s">
        <v>340</v>
      </c>
      <c r="MG427" s="165" t="s">
        <v>340</v>
      </c>
      <c r="MH427" s="165" t="s">
        <v>340</v>
      </c>
      <c r="MI427" s="165" t="s">
        <v>340</v>
      </c>
      <c r="MJ427" s="165" t="s">
        <v>340</v>
      </c>
      <c r="MK427" s="165" t="s">
        <v>340</v>
      </c>
      <c r="ML427" s="165" t="s">
        <v>340</v>
      </c>
      <c r="MM427" s="165" t="s">
        <v>340</v>
      </c>
      <c r="MN427" s="165" t="s">
        <v>340</v>
      </c>
      <c r="MO427" s="165" t="s">
        <v>340</v>
      </c>
      <c r="MP427" s="165" t="s">
        <v>340</v>
      </c>
      <c r="MQ427" s="165" t="s">
        <v>340</v>
      </c>
      <c r="MR427" s="165" t="s">
        <v>340</v>
      </c>
      <c r="MS427" s="165" t="s">
        <v>340</v>
      </c>
      <c r="MT427" s="165" t="s">
        <v>340</v>
      </c>
      <c r="MU427" s="165" t="s">
        <v>340</v>
      </c>
      <c r="MV427" s="165" t="s">
        <v>340</v>
      </c>
      <c r="MW427" s="165" t="s">
        <v>340</v>
      </c>
      <c r="MX427" s="165" t="s">
        <v>340</v>
      </c>
      <c r="MY427" s="165" t="s">
        <v>340</v>
      </c>
      <c r="MZ427" s="165" t="s">
        <v>340</v>
      </c>
      <c r="NA427" s="165" t="s">
        <v>340</v>
      </c>
      <c r="NB427" s="165" t="s">
        <v>340</v>
      </c>
      <c r="NC427" s="165" t="s">
        <v>340</v>
      </c>
      <c r="ND427" s="165" t="s">
        <v>340</v>
      </c>
      <c r="NE427" s="165" t="s">
        <v>340</v>
      </c>
      <c r="NF427" s="165" t="s">
        <v>340</v>
      </c>
      <c r="NG427" s="165" t="s">
        <v>340</v>
      </c>
      <c r="NH427" s="165" t="s">
        <v>340</v>
      </c>
      <c r="NI427" s="165" t="s">
        <v>340</v>
      </c>
      <c r="NJ427" s="165" t="s">
        <v>340</v>
      </c>
      <c r="NK427" s="165" t="s">
        <v>340</v>
      </c>
      <c r="NL427" s="165" t="s">
        <v>340</v>
      </c>
      <c r="NM427" s="165" t="s">
        <v>340</v>
      </c>
      <c r="NN427" s="165" t="s">
        <v>340</v>
      </c>
      <c r="NO427" s="165" t="s">
        <v>340</v>
      </c>
      <c r="NP427" s="165" t="s">
        <v>340</v>
      </c>
      <c r="NQ427" s="165" t="s">
        <v>340</v>
      </c>
      <c r="NR427" s="165" t="s">
        <v>340</v>
      </c>
      <c r="NS427" s="165" t="s">
        <v>340</v>
      </c>
      <c r="NT427" s="165" t="s">
        <v>340</v>
      </c>
      <c r="NU427" s="165" t="s">
        <v>340</v>
      </c>
      <c r="NV427" s="165" t="s">
        <v>340</v>
      </c>
      <c r="NW427" s="165" t="s">
        <v>340</v>
      </c>
      <c r="NX427" s="165" t="s">
        <v>340</v>
      </c>
      <c r="NY427" s="165" t="s">
        <v>340</v>
      </c>
      <c r="NZ427" s="165" t="s">
        <v>340</v>
      </c>
      <c r="OA427" s="165" t="s">
        <v>340</v>
      </c>
      <c r="OB427" s="165" t="s">
        <v>340</v>
      </c>
      <c r="OC427" s="165" t="s">
        <v>340</v>
      </c>
      <c r="OD427" s="165" t="s">
        <v>340</v>
      </c>
      <c r="OE427" s="165" t="s">
        <v>340</v>
      </c>
      <c r="OF427" s="165" t="s">
        <v>340</v>
      </c>
      <c r="OG427" s="165" t="s">
        <v>340</v>
      </c>
      <c r="OH427" s="165" t="s">
        <v>340</v>
      </c>
      <c r="OI427" s="165" t="s">
        <v>340</v>
      </c>
      <c r="OJ427" s="165" t="s">
        <v>340</v>
      </c>
      <c r="OK427" s="165" t="s">
        <v>340</v>
      </c>
      <c r="OL427" s="165" t="s">
        <v>340</v>
      </c>
      <c r="OM427" s="165" t="s">
        <v>340</v>
      </c>
      <c r="ON427" s="165" t="s">
        <v>340</v>
      </c>
      <c r="OO427" s="165" t="s">
        <v>340</v>
      </c>
      <c r="OP427" s="165" t="s">
        <v>340</v>
      </c>
      <c r="OQ427" s="165" t="s">
        <v>340</v>
      </c>
      <c r="OR427" s="165" t="s">
        <v>340</v>
      </c>
      <c r="OS427" s="165" t="s">
        <v>340</v>
      </c>
      <c r="OT427" s="165" t="s">
        <v>340</v>
      </c>
      <c r="OU427" s="165" t="s">
        <v>340</v>
      </c>
      <c r="OV427" s="165" t="s">
        <v>340</v>
      </c>
      <c r="OW427" s="165" t="s">
        <v>340</v>
      </c>
      <c r="OX427" s="165" t="s">
        <v>340</v>
      </c>
      <c r="OY427" s="165" t="s">
        <v>340</v>
      </c>
      <c r="OZ427" s="165" t="s">
        <v>340</v>
      </c>
      <c r="PA427" s="165" t="s">
        <v>340</v>
      </c>
      <c r="PB427" s="165" t="s">
        <v>340</v>
      </c>
      <c r="PC427" s="165" t="s">
        <v>340</v>
      </c>
      <c r="PD427" s="165" t="s">
        <v>340</v>
      </c>
      <c r="PE427" s="165" t="s">
        <v>340</v>
      </c>
      <c r="PF427" s="165" t="s">
        <v>340</v>
      </c>
      <c r="PG427" s="165" t="s">
        <v>340</v>
      </c>
      <c r="PH427" s="165" t="s">
        <v>340</v>
      </c>
      <c r="PI427" s="165" t="s">
        <v>340</v>
      </c>
      <c r="PJ427" s="165" t="s">
        <v>340</v>
      </c>
      <c r="PK427" s="165" t="s">
        <v>340</v>
      </c>
      <c r="PL427" s="165" t="s">
        <v>340</v>
      </c>
      <c r="PM427" s="165" t="s">
        <v>340</v>
      </c>
      <c r="PN427" s="165" t="s">
        <v>340</v>
      </c>
      <c r="PO427" s="165" t="s">
        <v>340</v>
      </c>
      <c r="PP427" s="165" t="s">
        <v>340</v>
      </c>
      <c r="PQ427" s="165" t="s">
        <v>340</v>
      </c>
      <c r="PR427" s="165" t="s">
        <v>340</v>
      </c>
      <c r="PS427" s="165" t="s">
        <v>340</v>
      </c>
      <c r="PT427" s="165" t="s">
        <v>340</v>
      </c>
      <c r="PU427" s="165" t="s">
        <v>340</v>
      </c>
      <c r="PV427" s="165" t="s">
        <v>340</v>
      </c>
      <c r="PW427" s="165" t="s">
        <v>340</v>
      </c>
      <c r="PX427" s="165" t="s">
        <v>340</v>
      </c>
      <c r="PY427" s="165" t="s">
        <v>340</v>
      </c>
      <c r="PZ427" s="165" t="s">
        <v>340</v>
      </c>
      <c r="QA427" s="165" t="s">
        <v>340</v>
      </c>
      <c r="QB427" s="165" t="s">
        <v>340</v>
      </c>
      <c r="QC427" s="165" t="s">
        <v>340</v>
      </c>
      <c r="QD427" s="165" t="s">
        <v>340</v>
      </c>
      <c r="QE427" s="165" t="s">
        <v>340</v>
      </c>
      <c r="QF427" s="165" t="s">
        <v>340</v>
      </c>
      <c r="QG427" s="165" t="s">
        <v>340</v>
      </c>
      <c r="QH427" s="165" t="s">
        <v>340</v>
      </c>
      <c r="QI427" s="165" t="s">
        <v>340</v>
      </c>
      <c r="QJ427" s="165" t="s">
        <v>340</v>
      </c>
      <c r="QK427" s="165" t="s">
        <v>340</v>
      </c>
      <c r="QL427" s="165" t="s">
        <v>340</v>
      </c>
      <c r="QM427" s="165" t="s">
        <v>340</v>
      </c>
      <c r="QN427" s="165" t="s">
        <v>340</v>
      </c>
      <c r="QO427" s="165" t="s">
        <v>340</v>
      </c>
      <c r="QP427" s="165" t="s">
        <v>340</v>
      </c>
      <c r="QQ427" s="165" t="s">
        <v>340</v>
      </c>
      <c r="QR427" s="165" t="s">
        <v>340</v>
      </c>
      <c r="QS427" s="165" t="s">
        <v>340</v>
      </c>
      <c r="QT427" s="165" t="s">
        <v>340</v>
      </c>
      <c r="QU427" s="165" t="s">
        <v>340</v>
      </c>
      <c r="QV427" s="165" t="s">
        <v>340</v>
      </c>
      <c r="QW427" s="165" t="s">
        <v>340</v>
      </c>
      <c r="QX427" s="165" t="s">
        <v>340</v>
      </c>
      <c r="QY427" s="165" t="s">
        <v>340</v>
      </c>
      <c r="QZ427" s="165" t="s">
        <v>340</v>
      </c>
      <c r="RA427" s="165" t="s">
        <v>340</v>
      </c>
      <c r="RB427" s="165" t="s">
        <v>340</v>
      </c>
      <c r="RC427" s="165" t="s">
        <v>340</v>
      </c>
      <c r="RD427" s="165" t="s">
        <v>340</v>
      </c>
      <c r="RE427" s="165" t="s">
        <v>340</v>
      </c>
      <c r="RF427" s="165" t="s">
        <v>340</v>
      </c>
      <c r="RG427" s="165" t="s">
        <v>340</v>
      </c>
      <c r="RH427" s="165" t="s">
        <v>340</v>
      </c>
      <c r="RI427" s="165" t="s">
        <v>340</v>
      </c>
      <c r="RJ427" s="165" t="s">
        <v>340</v>
      </c>
      <c r="RK427" s="165" t="s">
        <v>340</v>
      </c>
      <c r="RL427" s="165" t="s">
        <v>340</v>
      </c>
      <c r="RM427" s="165" t="s">
        <v>340</v>
      </c>
      <c r="RN427" s="165" t="s">
        <v>340</v>
      </c>
      <c r="RO427" s="165" t="s">
        <v>340</v>
      </c>
      <c r="RP427" s="165" t="s">
        <v>340</v>
      </c>
      <c r="RQ427" s="165" t="s">
        <v>340</v>
      </c>
      <c r="RR427" s="165" t="s">
        <v>340</v>
      </c>
      <c r="RS427" s="165" t="s">
        <v>340</v>
      </c>
      <c r="RT427" s="165" t="s">
        <v>340</v>
      </c>
      <c r="RU427" s="165" t="s">
        <v>340</v>
      </c>
      <c r="RV427" s="165" t="s">
        <v>340</v>
      </c>
      <c r="RW427" s="165" t="s">
        <v>340</v>
      </c>
      <c r="RX427" s="165" t="s">
        <v>340</v>
      </c>
      <c r="RY427" s="165" t="s">
        <v>340</v>
      </c>
      <c r="RZ427" s="165" t="s">
        <v>340</v>
      </c>
      <c r="SA427" s="165" t="s">
        <v>340</v>
      </c>
      <c r="SB427" s="165" t="s">
        <v>340</v>
      </c>
      <c r="SC427" s="165" t="s">
        <v>340</v>
      </c>
      <c r="SD427" s="165" t="s">
        <v>340</v>
      </c>
      <c r="SE427" s="165" t="s">
        <v>340</v>
      </c>
      <c r="SF427" s="165" t="s">
        <v>340</v>
      </c>
      <c r="SG427" s="165" t="s">
        <v>340</v>
      </c>
      <c r="SH427" s="165" t="s">
        <v>340</v>
      </c>
      <c r="SI427" s="165" t="s">
        <v>340</v>
      </c>
      <c r="SJ427" s="165" t="s">
        <v>340</v>
      </c>
      <c r="SK427" s="165" t="s">
        <v>340</v>
      </c>
      <c r="SL427" s="165" t="s">
        <v>340</v>
      </c>
      <c r="SM427" s="165" t="s">
        <v>340</v>
      </c>
      <c r="SN427" s="165" t="s">
        <v>340</v>
      </c>
      <c r="SO427" s="165" t="s">
        <v>340</v>
      </c>
      <c r="SP427" s="165" t="s">
        <v>340</v>
      </c>
      <c r="SQ427" s="165" t="s">
        <v>340</v>
      </c>
      <c r="SR427" s="165" t="s">
        <v>340</v>
      </c>
      <c r="SS427" s="165" t="s">
        <v>340</v>
      </c>
      <c r="ST427" s="165" t="s">
        <v>340</v>
      </c>
      <c r="SU427" s="165" t="s">
        <v>340</v>
      </c>
      <c r="SV427" s="165" t="s">
        <v>340</v>
      </c>
      <c r="SW427" s="165" t="s">
        <v>340</v>
      </c>
      <c r="SX427" s="165" t="s">
        <v>340</v>
      </c>
      <c r="SY427" s="165" t="s">
        <v>340</v>
      </c>
      <c r="SZ427" s="165" t="s">
        <v>340</v>
      </c>
      <c r="TA427" s="165" t="s">
        <v>340</v>
      </c>
      <c r="TB427" s="165" t="s">
        <v>340</v>
      </c>
      <c r="TC427" s="165" t="s">
        <v>340</v>
      </c>
      <c r="TD427" s="165" t="s">
        <v>340</v>
      </c>
      <c r="TE427" s="165" t="s">
        <v>340</v>
      </c>
      <c r="TF427" s="165" t="s">
        <v>340</v>
      </c>
      <c r="TG427" s="165" t="s">
        <v>340</v>
      </c>
      <c r="TH427" s="165" t="s">
        <v>340</v>
      </c>
      <c r="TI427" s="165" t="s">
        <v>340</v>
      </c>
      <c r="TJ427" s="165" t="s">
        <v>340</v>
      </c>
      <c r="TK427" s="165" t="s">
        <v>340</v>
      </c>
      <c r="TL427" s="165" t="s">
        <v>340</v>
      </c>
      <c r="TM427" s="165" t="s">
        <v>340</v>
      </c>
      <c r="TN427" s="165" t="s">
        <v>340</v>
      </c>
      <c r="TO427" s="165" t="s">
        <v>340</v>
      </c>
      <c r="TP427" s="165" t="s">
        <v>340</v>
      </c>
      <c r="TQ427" s="165" t="s">
        <v>340</v>
      </c>
      <c r="TR427" s="165" t="s">
        <v>340</v>
      </c>
      <c r="TS427" s="165" t="s">
        <v>340</v>
      </c>
      <c r="TT427" s="165" t="s">
        <v>340</v>
      </c>
      <c r="TU427" s="165" t="s">
        <v>340</v>
      </c>
      <c r="TV427" s="165" t="s">
        <v>340</v>
      </c>
      <c r="TW427" s="165" t="s">
        <v>340</v>
      </c>
      <c r="TX427" s="165" t="s">
        <v>340</v>
      </c>
      <c r="TY427" s="165" t="s">
        <v>340</v>
      </c>
      <c r="TZ427" s="165" t="s">
        <v>340</v>
      </c>
      <c r="UA427" s="165" t="s">
        <v>340</v>
      </c>
      <c r="UB427" s="165" t="s">
        <v>340</v>
      </c>
      <c r="UC427" s="165" t="s">
        <v>340</v>
      </c>
      <c r="UD427" s="165" t="s">
        <v>340</v>
      </c>
      <c r="UE427" s="165" t="s">
        <v>340</v>
      </c>
      <c r="UF427" s="165" t="s">
        <v>340</v>
      </c>
      <c r="UG427" s="165" t="s">
        <v>340</v>
      </c>
      <c r="UH427" s="165" t="s">
        <v>340</v>
      </c>
      <c r="UI427" s="165" t="s">
        <v>340</v>
      </c>
      <c r="UJ427" s="165" t="s">
        <v>340</v>
      </c>
      <c r="UK427" s="165" t="s">
        <v>340</v>
      </c>
      <c r="UL427" s="165" t="s">
        <v>340</v>
      </c>
      <c r="UM427" s="165" t="s">
        <v>340</v>
      </c>
      <c r="UN427" s="165" t="s">
        <v>340</v>
      </c>
      <c r="UO427" s="165" t="s">
        <v>340</v>
      </c>
      <c r="UP427" s="165" t="s">
        <v>340</v>
      </c>
      <c r="UQ427" s="165" t="s">
        <v>340</v>
      </c>
      <c r="UR427" s="165" t="s">
        <v>340</v>
      </c>
      <c r="US427" s="165" t="s">
        <v>340</v>
      </c>
      <c r="UT427" s="165" t="s">
        <v>340</v>
      </c>
      <c r="UU427" s="165" t="s">
        <v>340</v>
      </c>
      <c r="UV427" s="165" t="s">
        <v>340</v>
      </c>
      <c r="UW427" s="165" t="s">
        <v>340</v>
      </c>
      <c r="UX427" s="165" t="s">
        <v>340</v>
      </c>
      <c r="UY427" s="165" t="s">
        <v>340</v>
      </c>
      <c r="UZ427" s="165" t="s">
        <v>340</v>
      </c>
      <c r="VA427" s="165" t="s">
        <v>340</v>
      </c>
      <c r="VB427" s="165" t="s">
        <v>340</v>
      </c>
      <c r="VC427" s="165" t="s">
        <v>340</v>
      </c>
      <c r="VD427" s="165" t="s">
        <v>340</v>
      </c>
      <c r="VE427" s="165" t="s">
        <v>340</v>
      </c>
      <c r="VF427" s="165" t="s">
        <v>340</v>
      </c>
      <c r="VG427" s="165" t="s">
        <v>340</v>
      </c>
      <c r="VH427" s="165" t="s">
        <v>340</v>
      </c>
      <c r="VI427" s="165" t="s">
        <v>340</v>
      </c>
      <c r="VJ427" s="165" t="s">
        <v>340</v>
      </c>
      <c r="VK427" s="165" t="s">
        <v>340</v>
      </c>
      <c r="VL427" s="165" t="s">
        <v>340</v>
      </c>
      <c r="VM427" s="165" t="s">
        <v>340</v>
      </c>
      <c r="VN427" s="165" t="s">
        <v>340</v>
      </c>
      <c r="VO427" s="165" t="s">
        <v>340</v>
      </c>
      <c r="VP427" s="165" t="s">
        <v>340</v>
      </c>
      <c r="VQ427" s="165" t="s">
        <v>340</v>
      </c>
      <c r="VR427" s="165" t="s">
        <v>340</v>
      </c>
      <c r="VS427" s="165" t="s">
        <v>340</v>
      </c>
      <c r="VT427" s="165" t="s">
        <v>340</v>
      </c>
      <c r="VU427" s="165" t="s">
        <v>340</v>
      </c>
      <c r="VV427" s="165" t="s">
        <v>340</v>
      </c>
      <c r="VW427" s="165" t="s">
        <v>340</v>
      </c>
      <c r="VX427" s="165" t="s">
        <v>340</v>
      </c>
      <c r="VY427" s="165" t="s">
        <v>340</v>
      </c>
      <c r="VZ427" s="165" t="s">
        <v>340</v>
      </c>
      <c r="WA427" s="165" t="s">
        <v>340</v>
      </c>
      <c r="WB427" s="165" t="s">
        <v>340</v>
      </c>
      <c r="WC427" s="165" t="s">
        <v>340</v>
      </c>
      <c r="WD427" s="165" t="s">
        <v>340</v>
      </c>
      <c r="WE427" s="165" t="s">
        <v>340</v>
      </c>
      <c r="WF427" s="165" t="s">
        <v>340</v>
      </c>
      <c r="WG427" s="165" t="s">
        <v>340</v>
      </c>
      <c r="WH427" s="165" t="s">
        <v>340</v>
      </c>
      <c r="WI427" s="165" t="s">
        <v>340</v>
      </c>
      <c r="WJ427" s="165" t="s">
        <v>340</v>
      </c>
      <c r="WK427" s="165" t="s">
        <v>340</v>
      </c>
      <c r="WL427" s="165" t="s">
        <v>340</v>
      </c>
      <c r="WM427" s="165" t="s">
        <v>340</v>
      </c>
      <c r="WN427" s="165" t="s">
        <v>340</v>
      </c>
      <c r="WO427" s="165" t="s">
        <v>340</v>
      </c>
      <c r="WP427" s="165" t="s">
        <v>340</v>
      </c>
      <c r="WQ427" s="165" t="s">
        <v>340</v>
      </c>
      <c r="WR427" s="165" t="s">
        <v>340</v>
      </c>
      <c r="WS427" s="165" t="s">
        <v>340</v>
      </c>
      <c r="WT427" s="165" t="s">
        <v>340</v>
      </c>
      <c r="WU427" s="165" t="s">
        <v>340</v>
      </c>
      <c r="WV427" s="165" t="s">
        <v>340</v>
      </c>
      <c r="WW427" s="165" t="s">
        <v>340</v>
      </c>
      <c r="WX427" s="165" t="s">
        <v>340</v>
      </c>
      <c r="WY427" s="165" t="s">
        <v>340</v>
      </c>
      <c r="WZ427" s="165" t="s">
        <v>340</v>
      </c>
      <c r="XA427" s="165" t="s">
        <v>340</v>
      </c>
      <c r="XB427" s="165" t="s">
        <v>340</v>
      </c>
      <c r="XC427" s="165" t="s">
        <v>340</v>
      </c>
      <c r="XD427" s="165" t="s">
        <v>340</v>
      </c>
      <c r="XE427" s="165" t="s">
        <v>340</v>
      </c>
      <c r="XF427" s="165" t="s">
        <v>340</v>
      </c>
      <c r="XG427" s="165" t="s">
        <v>340</v>
      </c>
      <c r="XH427" s="165" t="s">
        <v>340</v>
      </c>
      <c r="XI427" s="165" t="s">
        <v>340</v>
      </c>
      <c r="XJ427" s="165" t="s">
        <v>340</v>
      </c>
      <c r="XK427" s="165" t="s">
        <v>340</v>
      </c>
      <c r="XL427" s="165" t="s">
        <v>340</v>
      </c>
      <c r="XM427" s="165" t="s">
        <v>340</v>
      </c>
      <c r="XN427" s="165" t="s">
        <v>340</v>
      </c>
      <c r="XO427" s="165" t="s">
        <v>340</v>
      </c>
      <c r="XP427" s="165" t="s">
        <v>340</v>
      </c>
      <c r="XQ427" s="165" t="s">
        <v>340</v>
      </c>
      <c r="XR427" s="165" t="s">
        <v>340</v>
      </c>
      <c r="XS427" s="165" t="s">
        <v>340</v>
      </c>
      <c r="XT427" s="165" t="s">
        <v>340</v>
      </c>
      <c r="XU427" s="165" t="s">
        <v>340</v>
      </c>
      <c r="XV427" s="165" t="s">
        <v>340</v>
      </c>
      <c r="XW427" s="165" t="s">
        <v>340</v>
      </c>
      <c r="XX427" s="165" t="s">
        <v>340</v>
      </c>
      <c r="XY427" s="165" t="s">
        <v>340</v>
      </c>
      <c r="XZ427" s="165" t="s">
        <v>340</v>
      </c>
      <c r="YA427" s="165" t="s">
        <v>340</v>
      </c>
      <c r="YB427" s="165" t="s">
        <v>340</v>
      </c>
      <c r="YC427" s="165" t="s">
        <v>340</v>
      </c>
      <c r="YD427" s="165" t="s">
        <v>340</v>
      </c>
      <c r="YE427" s="165" t="s">
        <v>340</v>
      </c>
      <c r="YF427" s="165" t="s">
        <v>340</v>
      </c>
      <c r="YG427" s="165" t="s">
        <v>340</v>
      </c>
      <c r="YH427" s="165" t="s">
        <v>340</v>
      </c>
      <c r="YI427" s="165" t="s">
        <v>340</v>
      </c>
      <c r="YJ427" s="165" t="s">
        <v>340</v>
      </c>
      <c r="YK427" s="165" t="s">
        <v>340</v>
      </c>
      <c r="YL427" s="165" t="s">
        <v>340</v>
      </c>
      <c r="YM427" s="165" t="s">
        <v>340</v>
      </c>
      <c r="YN427" s="165" t="s">
        <v>340</v>
      </c>
      <c r="YO427" s="165" t="s">
        <v>340</v>
      </c>
      <c r="YP427" s="165" t="s">
        <v>340</v>
      </c>
      <c r="YQ427" s="165" t="s">
        <v>340</v>
      </c>
      <c r="YR427" s="165" t="s">
        <v>340</v>
      </c>
      <c r="YS427" s="165" t="s">
        <v>340</v>
      </c>
      <c r="YT427" s="165" t="s">
        <v>340</v>
      </c>
      <c r="YU427" s="165" t="s">
        <v>340</v>
      </c>
      <c r="YV427" s="165" t="s">
        <v>340</v>
      </c>
      <c r="YW427" s="165" t="s">
        <v>340</v>
      </c>
      <c r="YX427" s="165" t="s">
        <v>340</v>
      </c>
      <c r="YY427" s="165" t="s">
        <v>340</v>
      </c>
      <c r="YZ427" s="165" t="s">
        <v>340</v>
      </c>
      <c r="ZA427" s="165" t="s">
        <v>340</v>
      </c>
      <c r="ZB427" s="165" t="s">
        <v>340</v>
      </c>
      <c r="ZC427" s="165" t="s">
        <v>340</v>
      </c>
      <c r="ZD427" s="165" t="s">
        <v>340</v>
      </c>
      <c r="ZE427" s="165" t="s">
        <v>340</v>
      </c>
      <c r="ZF427" s="165" t="s">
        <v>340</v>
      </c>
      <c r="ZG427" s="165" t="s">
        <v>340</v>
      </c>
      <c r="ZH427" s="165" t="s">
        <v>340</v>
      </c>
      <c r="ZI427" s="165" t="s">
        <v>340</v>
      </c>
      <c r="ZJ427" s="165" t="s">
        <v>340</v>
      </c>
      <c r="ZK427" s="165" t="s">
        <v>340</v>
      </c>
      <c r="ZL427" s="165" t="s">
        <v>340</v>
      </c>
      <c r="ZM427" s="165" t="s">
        <v>340</v>
      </c>
      <c r="ZN427" s="165" t="s">
        <v>340</v>
      </c>
      <c r="ZO427" s="165" t="s">
        <v>340</v>
      </c>
      <c r="ZP427" s="165" t="s">
        <v>340</v>
      </c>
      <c r="ZQ427" s="165" t="s">
        <v>340</v>
      </c>
      <c r="ZR427" s="165" t="s">
        <v>340</v>
      </c>
      <c r="ZS427" s="165" t="s">
        <v>340</v>
      </c>
      <c r="ZT427" s="165" t="s">
        <v>340</v>
      </c>
      <c r="ZU427" s="165" t="s">
        <v>340</v>
      </c>
      <c r="ZV427" s="165" t="s">
        <v>340</v>
      </c>
      <c r="ZW427" s="165" t="s">
        <v>340</v>
      </c>
      <c r="ZX427" s="165" t="s">
        <v>340</v>
      </c>
      <c r="ZY427" s="165" t="s">
        <v>340</v>
      </c>
      <c r="ZZ427" s="165" t="s">
        <v>340</v>
      </c>
      <c r="AAA427" s="165" t="s">
        <v>340</v>
      </c>
      <c r="AAB427" s="165" t="s">
        <v>340</v>
      </c>
      <c r="AAC427" s="165" t="s">
        <v>340</v>
      </c>
      <c r="AAD427" s="165" t="s">
        <v>340</v>
      </c>
      <c r="AAE427" s="165" t="s">
        <v>340</v>
      </c>
      <c r="AAF427" s="165" t="s">
        <v>340</v>
      </c>
      <c r="AAG427" s="165" t="s">
        <v>340</v>
      </c>
      <c r="AAH427" s="165" t="s">
        <v>340</v>
      </c>
      <c r="AAI427" s="165" t="s">
        <v>340</v>
      </c>
      <c r="AAJ427" s="165" t="s">
        <v>340</v>
      </c>
      <c r="AAK427" s="165" t="s">
        <v>340</v>
      </c>
      <c r="AAL427" s="165" t="s">
        <v>340</v>
      </c>
      <c r="AAM427" s="165" t="s">
        <v>340</v>
      </c>
      <c r="AAN427" s="165" t="s">
        <v>340</v>
      </c>
      <c r="AAO427" s="165" t="s">
        <v>340</v>
      </c>
      <c r="AAP427" s="165" t="s">
        <v>340</v>
      </c>
      <c r="AAQ427" s="165" t="s">
        <v>340</v>
      </c>
      <c r="AAR427" s="165" t="s">
        <v>340</v>
      </c>
      <c r="AAS427" s="165" t="s">
        <v>340</v>
      </c>
      <c r="AAT427" s="165" t="s">
        <v>340</v>
      </c>
      <c r="AAU427" s="165" t="s">
        <v>340</v>
      </c>
      <c r="AAV427" s="165" t="s">
        <v>340</v>
      </c>
      <c r="AAW427" s="165" t="s">
        <v>340</v>
      </c>
      <c r="AAX427" s="165" t="s">
        <v>340</v>
      </c>
      <c r="AAY427" s="165" t="s">
        <v>340</v>
      </c>
      <c r="AAZ427" s="165" t="s">
        <v>340</v>
      </c>
      <c r="ABA427" s="165" t="s">
        <v>340</v>
      </c>
      <c r="ABB427" s="165" t="s">
        <v>340</v>
      </c>
      <c r="ABC427" s="165" t="s">
        <v>340</v>
      </c>
      <c r="ABD427" s="165" t="s">
        <v>340</v>
      </c>
      <c r="ABE427" s="165" t="s">
        <v>340</v>
      </c>
      <c r="ABF427" s="165" t="s">
        <v>340</v>
      </c>
      <c r="ABG427" s="165" t="s">
        <v>340</v>
      </c>
      <c r="ABH427" s="165" t="s">
        <v>340</v>
      </c>
      <c r="ABI427" s="165" t="s">
        <v>340</v>
      </c>
      <c r="ABJ427" s="165" t="s">
        <v>340</v>
      </c>
      <c r="ABK427" s="165" t="s">
        <v>340</v>
      </c>
      <c r="ABL427" s="165" t="s">
        <v>340</v>
      </c>
      <c r="ABM427" s="165" t="s">
        <v>340</v>
      </c>
      <c r="ABN427" s="165" t="s">
        <v>340</v>
      </c>
      <c r="ABO427" s="165" t="s">
        <v>340</v>
      </c>
      <c r="ABP427" s="165" t="s">
        <v>340</v>
      </c>
      <c r="ABQ427" s="165" t="s">
        <v>340</v>
      </c>
      <c r="ABR427" s="165" t="s">
        <v>340</v>
      </c>
      <c r="ABS427" s="165" t="s">
        <v>340</v>
      </c>
      <c r="ABT427" s="165" t="s">
        <v>340</v>
      </c>
      <c r="ABU427" s="165" t="s">
        <v>340</v>
      </c>
      <c r="ABV427" s="165" t="s">
        <v>340</v>
      </c>
      <c r="ABW427" s="165" t="s">
        <v>340</v>
      </c>
      <c r="ABX427" s="165" t="s">
        <v>340</v>
      </c>
      <c r="ABY427" s="165" t="s">
        <v>340</v>
      </c>
      <c r="ABZ427" s="165" t="s">
        <v>340</v>
      </c>
      <c r="ACA427" s="165" t="s">
        <v>340</v>
      </c>
      <c r="ACB427" s="165" t="s">
        <v>340</v>
      </c>
      <c r="ACC427" s="165" t="s">
        <v>340</v>
      </c>
      <c r="ACD427" s="165" t="s">
        <v>340</v>
      </c>
      <c r="ACE427" s="165" t="s">
        <v>340</v>
      </c>
      <c r="ACF427" s="165" t="s">
        <v>340</v>
      </c>
      <c r="ACG427" s="165" t="s">
        <v>340</v>
      </c>
      <c r="ACH427" s="165" t="s">
        <v>340</v>
      </c>
      <c r="ACI427" s="165" t="s">
        <v>340</v>
      </c>
      <c r="ACJ427" s="165" t="s">
        <v>340</v>
      </c>
      <c r="ACK427" s="165" t="s">
        <v>340</v>
      </c>
      <c r="ACL427" s="165" t="s">
        <v>340</v>
      </c>
      <c r="ACM427" s="165" t="s">
        <v>340</v>
      </c>
      <c r="ACN427" s="165" t="s">
        <v>340</v>
      </c>
      <c r="ACO427" s="165" t="s">
        <v>340</v>
      </c>
      <c r="ACP427" s="165" t="s">
        <v>340</v>
      </c>
      <c r="ACQ427" s="165" t="s">
        <v>340</v>
      </c>
      <c r="ACR427" s="165" t="s">
        <v>340</v>
      </c>
      <c r="ACS427" s="165" t="s">
        <v>340</v>
      </c>
      <c r="ACT427" s="165" t="s">
        <v>340</v>
      </c>
      <c r="ACU427" s="165" t="s">
        <v>340</v>
      </c>
      <c r="ACV427" s="165" t="s">
        <v>340</v>
      </c>
      <c r="ACW427" s="165" t="s">
        <v>340</v>
      </c>
      <c r="ACX427" s="165" t="s">
        <v>340</v>
      </c>
      <c r="ACY427" s="165" t="s">
        <v>340</v>
      </c>
      <c r="ACZ427" s="165" t="s">
        <v>340</v>
      </c>
      <c r="ADA427" s="165" t="s">
        <v>340</v>
      </c>
      <c r="ADB427" s="165" t="s">
        <v>340</v>
      </c>
      <c r="ADC427" s="165" t="s">
        <v>340</v>
      </c>
      <c r="ADD427" s="165" t="s">
        <v>340</v>
      </c>
      <c r="ADE427" s="165" t="s">
        <v>340</v>
      </c>
      <c r="ADF427" s="165" t="s">
        <v>340</v>
      </c>
      <c r="ADG427" s="165" t="s">
        <v>340</v>
      </c>
      <c r="ADH427" s="165" t="s">
        <v>340</v>
      </c>
      <c r="ADI427" s="165" t="s">
        <v>340</v>
      </c>
      <c r="ADJ427" s="165" t="s">
        <v>340</v>
      </c>
      <c r="ADK427" s="165" t="s">
        <v>340</v>
      </c>
      <c r="ADL427" s="165" t="s">
        <v>340</v>
      </c>
      <c r="ADM427" s="165" t="s">
        <v>340</v>
      </c>
      <c r="ADN427" s="165" t="s">
        <v>340</v>
      </c>
      <c r="ADO427" s="165" t="s">
        <v>340</v>
      </c>
      <c r="ADP427" s="165" t="s">
        <v>340</v>
      </c>
      <c r="ADQ427" s="165" t="s">
        <v>340</v>
      </c>
      <c r="ADR427" s="165" t="s">
        <v>340</v>
      </c>
      <c r="ADS427" s="165" t="s">
        <v>340</v>
      </c>
      <c r="ADT427" s="165" t="s">
        <v>340</v>
      </c>
      <c r="ADU427" s="165" t="s">
        <v>340</v>
      </c>
      <c r="ADV427" s="165" t="s">
        <v>340</v>
      </c>
      <c r="ADW427" s="165" t="s">
        <v>340</v>
      </c>
      <c r="ADX427" s="165" t="s">
        <v>340</v>
      </c>
      <c r="ADY427" s="165" t="s">
        <v>340</v>
      </c>
      <c r="ADZ427" s="165" t="s">
        <v>340</v>
      </c>
      <c r="AEA427" s="165" t="s">
        <v>340</v>
      </c>
      <c r="AEB427" s="165" t="s">
        <v>340</v>
      </c>
      <c r="AEC427" s="165" t="s">
        <v>340</v>
      </c>
      <c r="AED427" s="165" t="s">
        <v>340</v>
      </c>
      <c r="AEE427" s="165" t="s">
        <v>340</v>
      </c>
      <c r="AEF427" s="165" t="s">
        <v>340</v>
      </c>
      <c r="AEG427" s="165" t="s">
        <v>340</v>
      </c>
      <c r="AEH427" s="165" t="s">
        <v>340</v>
      </c>
      <c r="AEI427" s="165" t="s">
        <v>340</v>
      </c>
      <c r="AEJ427" s="165" t="s">
        <v>340</v>
      </c>
      <c r="AEK427" s="165" t="s">
        <v>340</v>
      </c>
      <c r="AEL427" s="165" t="s">
        <v>340</v>
      </c>
      <c r="AEM427" s="165" t="s">
        <v>340</v>
      </c>
      <c r="AEN427" s="165" t="s">
        <v>340</v>
      </c>
      <c r="AEO427" s="165" t="s">
        <v>340</v>
      </c>
      <c r="AEP427" s="165" t="s">
        <v>340</v>
      </c>
      <c r="AEQ427" s="165" t="s">
        <v>340</v>
      </c>
      <c r="AER427" s="165" t="s">
        <v>340</v>
      </c>
      <c r="AES427" s="165" t="s">
        <v>340</v>
      </c>
      <c r="AET427" s="165" t="s">
        <v>340</v>
      </c>
      <c r="AEU427" s="165" t="s">
        <v>340</v>
      </c>
      <c r="AEV427" s="165" t="s">
        <v>340</v>
      </c>
      <c r="AEW427" s="165" t="s">
        <v>340</v>
      </c>
      <c r="AEX427" s="165" t="s">
        <v>340</v>
      </c>
      <c r="AEY427" s="165" t="s">
        <v>340</v>
      </c>
      <c r="AEZ427" s="165" t="s">
        <v>340</v>
      </c>
      <c r="AFA427" s="165" t="s">
        <v>340</v>
      </c>
      <c r="AFB427" s="165" t="s">
        <v>340</v>
      </c>
      <c r="AFC427" s="165" t="s">
        <v>340</v>
      </c>
      <c r="AFD427" s="165" t="s">
        <v>340</v>
      </c>
      <c r="AFE427" s="165" t="s">
        <v>340</v>
      </c>
      <c r="AFF427" s="165" t="s">
        <v>340</v>
      </c>
      <c r="AFG427" s="165" t="s">
        <v>340</v>
      </c>
      <c r="AFH427" s="165" t="s">
        <v>340</v>
      </c>
      <c r="AFI427" s="165" t="s">
        <v>340</v>
      </c>
      <c r="AFJ427" s="165" t="s">
        <v>340</v>
      </c>
      <c r="AFK427" s="165" t="s">
        <v>340</v>
      </c>
      <c r="AFL427" s="165" t="s">
        <v>340</v>
      </c>
      <c r="AFM427" s="165" t="s">
        <v>340</v>
      </c>
      <c r="AFN427" s="165" t="s">
        <v>340</v>
      </c>
      <c r="AFO427" s="165" t="s">
        <v>340</v>
      </c>
      <c r="AFP427" s="165" t="s">
        <v>340</v>
      </c>
      <c r="AFQ427" s="165" t="s">
        <v>340</v>
      </c>
      <c r="AFR427" s="165" t="s">
        <v>340</v>
      </c>
      <c r="AFS427" s="165" t="s">
        <v>340</v>
      </c>
      <c r="AFT427" s="165" t="s">
        <v>340</v>
      </c>
      <c r="AFU427" s="165" t="s">
        <v>340</v>
      </c>
      <c r="AFV427" s="165" t="s">
        <v>340</v>
      </c>
      <c r="AFW427" s="165" t="s">
        <v>340</v>
      </c>
      <c r="AFX427" s="165" t="s">
        <v>340</v>
      </c>
      <c r="AFY427" s="165" t="s">
        <v>340</v>
      </c>
      <c r="AFZ427" s="165" t="s">
        <v>340</v>
      </c>
      <c r="AGA427" s="165" t="s">
        <v>340</v>
      </c>
      <c r="AGB427" s="165" t="s">
        <v>340</v>
      </c>
      <c r="AGC427" s="165" t="s">
        <v>340</v>
      </c>
      <c r="AGD427" s="165" t="s">
        <v>340</v>
      </c>
      <c r="AGE427" s="165" t="s">
        <v>340</v>
      </c>
      <c r="AGF427" s="165" t="s">
        <v>340</v>
      </c>
      <c r="AGG427" s="165" t="s">
        <v>340</v>
      </c>
      <c r="AGH427" s="165" t="s">
        <v>340</v>
      </c>
      <c r="AGI427" s="165" t="s">
        <v>340</v>
      </c>
      <c r="AGJ427" s="165" t="s">
        <v>340</v>
      </c>
      <c r="AGK427" s="165" t="s">
        <v>340</v>
      </c>
      <c r="AGL427" s="165" t="s">
        <v>340</v>
      </c>
      <c r="AGM427" s="165" t="s">
        <v>340</v>
      </c>
      <c r="AGN427" s="165" t="s">
        <v>340</v>
      </c>
      <c r="AGO427" s="165" t="s">
        <v>340</v>
      </c>
      <c r="AGP427" s="165" t="s">
        <v>340</v>
      </c>
      <c r="AGQ427" s="165" t="s">
        <v>340</v>
      </c>
      <c r="AGR427" s="165" t="s">
        <v>340</v>
      </c>
      <c r="AGS427" s="165" t="s">
        <v>340</v>
      </c>
      <c r="AGT427" s="165" t="s">
        <v>340</v>
      </c>
      <c r="AGU427" s="165" t="s">
        <v>340</v>
      </c>
      <c r="AGV427" s="165" t="s">
        <v>340</v>
      </c>
      <c r="AGW427" s="165" t="s">
        <v>340</v>
      </c>
      <c r="AGX427" s="165" t="s">
        <v>340</v>
      </c>
      <c r="AGY427" s="165" t="s">
        <v>340</v>
      </c>
      <c r="AGZ427" s="165" t="s">
        <v>340</v>
      </c>
      <c r="AHA427" s="165" t="s">
        <v>340</v>
      </c>
      <c r="AHB427" s="165" t="s">
        <v>340</v>
      </c>
      <c r="AHC427" s="165" t="s">
        <v>340</v>
      </c>
      <c r="AHD427" s="165" t="s">
        <v>340</v>
      </c>
      <c r="AHE427" s="165" t="s">
        <v>340</v>
      </c>
      <c r="AHF427" s="165" t="s">
        <v>340</v>
      </c>
      <c r="AHG427" s="165" t="s">
        <v>340</v>
      </c>
      <c r="AHH427" s="165" t="s">
        <v>340</v>
      </c>
      <c r="AHI427" s="165" t="s">
        <v>340</v>
      </c>
      <c r="AHJ427" s="165" t="s">
        <v>340</v>
      </c>
      <c r="AHK427" s="165" t="s">
        <v>340</v>
      </c>
      <c r="AHL427" s="165" t="s">
        <v>340</v>
      </c>
      <c r="AHM427" s="165" t="s">
        <v>340</v>
      </c>
      <c r="AHN427" s="165" t="s">
        <v>340</v>
      </c>
      <c r="AHO427" s="165" t="s">
        <v>340</v>
      </c>
      <c r="AHP427" s="165" t="s">
        <v>340</v>
      </c>
      <c r="AHQ427" s="165" t="s">
        <v>340</v>
      </c>
      <c r="AHR427" s="165" t="s">
        <v>340</v>
      </c>
      <c r="AHS427" s="165" t="s">
        <v>340</v>
      </c>
      <c r="AHT427" s="165" t="s">
        <v>340</v>
      </c>
      <c r="AHU427" s="165" t="s">
        <v>340</v>
      </c>
      <c r="AHV427" s="165" t="s">
        <v>340</v>
      </c>
      <c r="AHW427" s="165" t="s">
        <v>340</v>
      </c>
      <c r="AHX427" s="165" t="s">
        <v>340</v>
      </c>
      <c r="AHY427" s="165" t="s">
        <v>340</v>
      </c>
      <c r="AHZ427" s="165" t="s">
        <v>340</v>
      </c>
      <c r="AIA427" s="165" t="s">
        <v>340</v>
      </c>
      <c r="AIB427" s="165" t="s">
        <v>340</v>
      </c>
      <c r="AIC427" s="165" t="s">
        <v>340</v>
      </c>
      <c r="AID427" s="165" t="s">
        <v>340</v>
      </c>
      <c r="AIE427" s="165" t="s">
        <v>340</v>
      </c>
      <c r="AIF427" s="165" t="s">
        <v>340</v>
      </c>
      <c r="AIG427" s="165" t="s">
        <v>340</v>
      </c>
      <c r="AIH427" s="165" t="s">
        <v>340</v>
      </c>
      <c r="AII427" s="165" t="s">
        <v>340</v>
      </c>
      <c r="AIJ427" s="165" t="s">
        <v>340</v>
      </c>
      <c r="AIK427" s="165" t="s">
        <v>340</v>
      </c>
      <c r="AIL427" s="165" t="s">
        <v>340</v>
      </c>
      <c r="AIM427" s="165" t="s">
        <v>340</v>
      </c>
      <c r="AIN427" s="165" t="s">
        <v>340</v>
      </c>
      <c r="AIO427" s="165" t="s">
        <v>340</v>
      </c>
      <c r="AIP427" s="165" t="s">
        <v>340</v>
      </c>
      <c r="AIQ427" s="165" t="s">
        <v>340</v>
      </c>
      <c r="AIR427" s="165" t="s">
        <v>340</v>
      </c>
      <c r="AIS427" s="165" t="s">
        <v>340</v>
      </c>
      <c r="AIT427" s="165" t="s">
        <v>340</v>
      </c>
      <c r="AIU427" s="165" t="s">
        <v>340</v>
      </c>
      <c r="AIV427" s="165" t="s">
        <v>340</v>
      </c>
      <c r="AIW427" s="165" t="s">
        <v>340</v>
      </c>
      <c r="AIX427" s="165" t="s">
        <v>340</v>
      </c>
      <c r="AIY427" s="165" t="s">
        <v>340</v>
      </c>
      <c r="AIZ427" s="165" t="s">
        <v>340</v>
      </c>
      <c r="AJA427" s="165" t="s">
        <v>340</v>
      </c>
      <c r="AJB427" s="165" t="s">
        <v>340</v>
      </c>
      <c r="AJC427" s="165" t="s">
        <v>340</v>
      </c>
      <c r="AJD427" s="165" t="s">
        <v>340</v>
      </c>
      <c r="AJE427" s="165" t="s">
        <v>340</v>
      </c>
      <c r="AJF427" s="165" t="s">
        <v>340</v>
      </c>
      <c r="AJG427" s="165" t="s">
        <v>340</v>
      </c>
      <c r="AJH427" s="165" t="s">
        <v>340</v>
      </c>
      <c r="AJI427" s="165" t="s">
        <v>340</v>
      </c>
      <c r="AJJ427" s="165" t="s">
        <v>340</v>
      </c>
      <c r="AJK427" s="165" t="s">
        <v>340</v>
      </c>
      <c r="AJL427" s="165" t="s">
        <v>340</v>
      </c>
      <c r="AJM427" s="165" t="s">
        <v>340</v>
      </c>
      <c r="AJN427" s="165" t="s">
        <v>340</v>
      </c>
      <c r="AJO427" s="165" t="s">
        <v>340</v>
      </c>
      <c r="AJP427" s="165" t="s">
        <v>340</v>
      </c>
      <c r="AJQ427" s="165" t="s">
        <v>340</v>
      </c>
      <c r="AJR427" s="165" t="s">
        <v>340</v>
      </c>
      <c r="AJS427" s="165" t="s">
        <v>340</v>
      </c>
      <c r="AJT427" s="165" t="s">
        <v>340</v>
      </c>
      <c r="AJU427" s="165" t="s">
        <v>340</v>
      </c>
      <c r="AJV427" s="165" t="s">
        <v>340</v>
      </c>
      <c r="AJW427" s="165" t="s">
        <v>340</v>
      </c>
      <c r="AJX427" s="165" t="s">
        <v>340</v>
      </c>
      <c r="AJY427" s="165" t="s">
        <v>340</v>
      </c>
      <c r="AJZ427" s="165" t="s">
        <v>340</v>
      </c>
      <c r="AKA427" s="165" t="s">
        <v>340</v>
      </c>
      <c r="AKB427" s="165" t="s">
        <v>340</v>
      </c>
      <c r="AKC427" s="165" t="s">
        <v>340</v>
      </c>
      <c r="AKD427" s="165" t="s">
        <v>340</v>
      </c>
      <c r="AKE427" s="165" t="s">
        <v>340</v>
      </c>
      <c r="AKF427" s="165" t="s">
        <v>340</v>
      </c>
      <c r="AKG427" s="165" t="s">
        <v>340</v>
      </c>
      <c r="AKH427" s="165" t="s">
        <v>340</v>
      </c>
      <c r="AKI427" s="165" t="s">
        <v>340</v>
      </c>
      <c r="AKJ427" s="165" t="s">
        <v>340</v>
      </c>
      <c r="AKK427" s="165" t="s">
        <v>340</v>
      </c>
      <c r="AKL427" s="165" t="s">
        <v>340</v>
      </c>
      <c r="AKM427" s="165" t="s">
        <v>340</v>
      </c>
      <c r="AKN427" s="165" t="s">
        <v>340</v>
      </c>
      <c r="AKO427" s="165" t="s">
        <v>340</v>
      </c>
      <c r="AKP427" s="165" t="s">
        <v>340</v>
      </c>
      <c r="AKQ427" s="165" t="s">
        <v>340</v>
      </c>
      <c r="AKR427" s="165" t="s">
        <v>340</v>
      </c>
      <c r="AKS427" s="165" t="s">
        <v>340</v>
      </c>
      <c r="AKT427" s="165" t="s">
        <v>340</v>
      </c>
      <c r="AKU427" s="165" t="s">
        <v>340</v>
      </c>
      <c r="AKV427" s="165" t="s">
        <v>340</v>
      </c>
      <c r="AKW427" s="165" t="s">
        <v>340</v>
      </c>
      <c r="AKX427" s="165" t="s">
        <v>340</v>
      </c>
      <c r="AKY427" s="165" t="s">
        <v>340</v>
      </c>
      <c r="AKZ427" s="165" t="s">
        <v>340</v>
      </c>
      <c r="ALA427" s="165" t="s">
        <v>340</v>
      </c>
      <c r="ALB427" s="165" t="s">
        <v>340</v>
      </c>
      <c r="ALC427" s="165" t="s">
        <v>340</v>
      </c>
      <c r="ALD427" s="165" t="s">
        <v>340</v>
      </c>
      <c r="ALE427" s="165" t="s">
        <v>340</v>
      </c>
      <c r="ALF427" s="165" t="s">
        <v>340</v>
      </c>
      <c r="ALG427" s="165" t="s">
        <v>340</v>
      </c>
      <c r="ALH427" s="165" t="s">
        <v>340</v>
      </c>
      <c r="ALI427" s="165" t="s">
        <v>340</v>
      </c>
      <c r="ALJ427" s="165" t="s">
        <v>340</v>
      </c>
      <c r="ALK427" s="165" t="s">
        <v>340</v>
      </c>
      <c r="ALL427" s="165" t="s">
        <v>340</v>
      </c>
      <c r="ALM427" s="165" t="s">
        <v>340</v>
      </c>
      <c r="ALN427" s="165" t="s">
        <v>340</v>
      </c>
      <c r="ALO427" s="165" t="s">
        <v>340</v>
      </c>
      <c r="ALP427" s="165" t="s">
        <v>340</v>
      </c>
      <c r="ALQ427" s="165" t="s">
        <v>340</v>
      </c>
      <c r="ALR427" s="165" t="s">
        <v>340</v>
      </c>
      <c r="ALS427" s="165" t="s">
        <v>340</v>
      </c>
      <c r="ALT427" s="165" t="s">
        <v>340</v>
      </c>
      <c r="ALU427" s="165" t="s">
        <v>340</v>
      </c>
      <c r="ALV427" s="165" t="s">
        <v>340</v>
      </c>
      <c r="ALW427" s="165" t="s">
        <v>340</v>
      </c>
      <c r="ALX427" s="165" t="s">
        <v>340</v>
      </c>
      <c r="ALY427" s="165" t="s">
        <v>340</v>
      </c>
      <c r="ALZ427" s="165" t="s">
        <v>340</v>
      </c>
      <c r="AMA427" s="165" t="s">
        <v>340</v>
      </c>
      <c r="AMB427" s="165" t="s">
        <v>340</v>
      </c>
      <c r="AMC427" s="165" t="s">
        <v>340</v>
      </c>
      <c r="AMD427" s="165" t="s">
        <v>340</v>
      </c>
      <c r="AME427" s="165" t="s">
        <v>340</v>
      </c>
      <c r="AMF427" s="165" t="s">
        <v>340</v>
      </c>
      <c r="AMG427" s="165" t="s">
        <v>340</v>
      </c>
      <c r="AMH427" s="165" t="s">
        <v>340</v>
      </c>
      <c r="AMI427" s="165" t="s">
        <v>340</v>
      </c>
      <c r="AMJ427" s="165" t="s">
        <v>340</v>
      </c>
      <c r="AMK427" s="165" t="s">
        <v>340</v>
      </c>
      <c r="AML427" s="165" t="s">
        <v>340</v>
      </c>
      <c r="AMM427" s="165" t="s">
        <v>340</v>
      </c>
      <c r="AMN427" s="165" t="s">
        <v>340</v>
      </c>
      <c r="AMO427" s="165" t="s">
        <v>340</v>
      </c>
      <c r="AMP427" s="165" t="s">
        <v>340</v>
      </c>
      <c r="AMQ427" s="165" t="s">
        <v>340</v>
      </c>
      <c r="AMR427" s="165" t="s">
        <v>340</v>
      </c>
      <c r="AMS427" s="165" t="s">
        <v>340</v>
      </c>
      <c r="AMT427" s="165" t="s">
        <v>340</v>
      </c>
      <c r="AMU427" s="165" t="s">
        <v>340</v>
      </c>
      <c r="AMV427" s="165" t="s">
        <v>340</v>
      </c>
      <c r="AMW427" s="165" t="s">
        <v>340</v>
      </c>
      <c r="AMX427" s="165" t="s">
        <v>340</v>
      </c>
      <c r="AMY427" s="165" t="s">
        <v>340</v>
      </c>
      <c r="AMZ427" s="165" t="s">
        <v>340</v>
      </c>
      <c r="ANA427" s="165" t="s">
        <v>340</v>
      </c>
      <c r="ANB427" s="165" t="s">
        <v>340</v>
      </c>
      <c r="ANC427" s="165" t="s">
        <v>340</v>
      </c>
      <c r="AND427" s="165" t="s">
        <v>340</v>
      </c>
      <c r="ANE427" s="165" t="s">
        <v>340</v>
      </c>
      <c r="ANF427" s="165" t="s">
        <v>340</v>
      </c>
      <c r="ANG427" s="165" t="s">
        <v>340</v>
      </c>
      <c r="ANH427" s="165" t="s">
        <v>340</v>
      </c>
      <c r="ANI427" s="165" t="s">
        <v>340</v>
      </c>
      <c r="ANJ427" s="165" t="s">
        <v>340</v>
      </c>
      <c r="ANK427" s="165" t="s">
        <v>340</v>
      </c>
      <c r="ANL427" s="165" t="s">
        <v>340</v>
      </c>
      <c r="ANM427" s="165" t="s">
        <v>340</v>
      </c>
      <c r="ANN427" s="165" t="s">
        <v>340</v>
      </c>
      <c r="ANO427" s="165" t="s">
        <v>340</v>
      </c>
      <c r="ANP427" s="165" t="s">
        <v>340</v>
      </c>
      <c r="ANQ427" s="165" t="s">
        <v>340</v>
      </c>
      <c r="ANR427" s="165" t="s">
        <v>340</v>
      </c>
      <c r="ANS427" s="165" t="s">
        <v>340</v>
      </c>
      <c r="ANT427" s="165" t="s">
        <v>340</v>
      </c>
      <c r="ANU427" s="165" t="s">
        <v>340</v>
      </c>
      <c r="ANV427" s="165" t="s">
        <v>340</v>
      </c>
      <c r="ANW427" s="165" t="s">
        <v>340</v>
      </c>
      <c r="ANX427" s="165" t="s">
        <v>340</v>
      </c>
      <c r="ANY427" s="165" t="s">
        <v>340</v>
      </c>
      <c r="ANZ427" s="165" t="s">
        <v>340</v>
      </c>
      <c r="AOA427" s="165" t="s">
        <v>340</v>
      </c>
      <c r="AOB427" s="165" t="s">
        <v>340</v>
      </c>
      <c r="AOC427" s="165" t="s">
        <v>340</v>
      </c>
      <c r="AOD427" s="165" t="s">
        <v>340</v>
      </c>
      <c r="AOE427" s="165" t="s">
        <v>340</v>
      </c>
      <c r="AOF427" s="165" t="s">
        <v>340</v>
      </c>
      <c r="AOG427" s="165" t="s">
        <v>340</v>
      </c>
      <c r="AOH427" s="165" t="s">
        <v>340</v>
      </c>
      <c r="AOI427" s="165" t="s">
        <v>340</v>
      </c>
      <c r="AOJ427" s="165" t="s">
        <v>340</v>
      </c>
      <c r="AOK427" s="165" t="s">
        <v>340</v>
      </c>
      <c r="AOL427" s="165" t="s">
        <v>340</v>
      </c>
      <c r="AOM427" s="165" t="s">
        <v>340</v>
      </c>
      <c r="AON427" s="165" t="s">
        <v>340</v>
      </c>
      <c r="AOO427" s="165" t="s">
        <v>340</v>
      </c>
      <c r="AOP427" s="165" t="s">
        <v>340</v>
      </c>
      <c r="AOQ427" s="165" t="s">
        <v>340</v>
      </c>
      <c r="AOR427" s="165" t="s">
        <v>340</v>
      </c>
      <c r="AOS427" s="165" t="s">
        <v>340</v>
      </c>
      <c r="AOT427" s="165" t="s">
        <v>340</v>
      </c>
      <c r="AOU427" s="165" t="s">
        <v>340</v>
      </c>
      <c r="AOV427" s="165" t="s">
        <v>340</v>
      </c>
      <c r="AOW427" s="165" t="s">
        <v>340</v>
      </c>
      <c r="AOX427" s="165" t="s">
        <v>340</v>
      </c>
      <c r="AOY427" s="165" t="s">
        <v>340</v>
      </c>
      <c r="AOZ427" s="165" t="s">
        <v>340</v>
      </c>
      <c r="APA427" s="165" t="s">
        <v>340</v>
      </c>
      <c r="APB427" s="165" t="s">
        <v>340</v>
      </c>
      <c r="APC427" s="165" t="s">
        <v>340</v>
      </c>
      <c r="APD427" s="165" t="s">
        <v>340</v>
      </c>
      <c r="APE427" s="165" t="s">
        <v>340</v>
      </c>
      <c r="APF427" s="165" t="s">
        <v>340</v>
      </c>
      <c r="APG427" s="165" t="s">
        <v>340</v>
      </c>
      <c r="APH427" s="165" t="s">
        <v>340</v>
      </c>
      <c r="API427" s="165" t="s">
        <v>340</v>
      </c>
      <c r="APJ427" s="165" t="s">
        <v>340</v>
      </c>
      <c r="APK427" s="165" t="s">
        <v>340</v>
      </c>
      <c r="APL427" s="165" t="s">
        <v>340</v>
      </c>
      <c r="APM427" s="165" t="s">
        <v>340</v>
      </c>
      <c r="APN427" s="165" t="s">
        <v>340</v>
      </c>
      <c r="APO427" s="165" t="s">
        <v>340</v>
      </c>
      <c r="APP427" s="165" t="s">
        <v>340</v>
      </c>
      <c r="APQ427" s="165" t="s">
        <v>340</v>
      </c>
      <c r="APR427" s="165" t="s">
        <v>340</v>
      </c>
      <c r="APS427" s="165" t="s">
        <v>340</v>
      </c>
      <c r="APT427" s="165" t="s">
        <v>340</v>
      </c>
      <c r="APU427" s="165" t="s">
        <v>340</v>
      </c>
      <c r="APV427" s="165" t="s">
        <v>340</v>
      </c>
      <c r="APW427" s="165" t="s">
        <v>340</v>
      </c>
      <c r="APX427" s="165" t="s">
        <v>340</v>
      </c>
      <c r="APY427" s="165" t="s">
        <v>340</v>
      </c>
      <c r="APZ427" s="165" t="s">
        <v>340</v>
      </c>
      <c r="AQA427" s="165" t="s">
        <v>340</v>
      </c>
      <c r="AQB427" s="165" t="s">
        <v>340</v>
      </c>
      <c r="AQC427" s="165" t="s">
        <v>340</v>
      </c>
      <c r="AQD427" s="165" t="s">
        <v>340</v>
      </c>
      <c r="AQE427" s="165" t="s">
        <v>340</v>
      </c>
      <c r="AQF427" s="165" t="s">
        <v>340</v>
      </c>
      <c r="AQG427" s="165" t="s">
        <v>340</v>
      </c>
      <c r="AQH427" s="165" t="s">
        <v>340</v>
      </c>
      <c r="AQI427" s="165" t="s">
        <v>340</v>
      </c>
      <c r="AQJ427" s="165" t="s">
        <v>340</v>
      </c>
      <c r="AQK427" s="165" t="s">
        <v>340</v>
      </c>
      <c r="AQL427" s="165" t="s">
        <v>340</v>
      </c>
      <c r="AQM427" s="165" t="s">
        <v>340</v>
      </c>
      <c r="AQN427" s="165" t="s">
        <v>340</v>
      </c>
      <c r="AQO427" s="165" t="s">
        <v>340</v>
      </c>
      <c r="AQP427" s="165" t="s">
        <v>340</v>
      </c>
      <c r="AQQ427" s="165" t="s">
        <v>340</v>
      </c>
      <c r="AQR427" s="165" t="s">
        <v>340</v>
      </c>
      <c r="AQS427" s="165" t="s">
        <v>340</v>
      </c>
      <c r="AQT427" s="165" t="s">
        <v>340</v>
      </c>
      <c r="AQU427" s="165" t="s">
        <v>340</v>
      </c>
      <c r="AQV427" s="165" t="s">
        <v>340</v>
      </c>
      <c r="AQW427" s="165" t="s">
        <v>340</v>
      </c>
      <c r="AQX427" s="165" t="s">
        <v>340</v>
      </c>
      <c r="AQY427" s="165" t="s">
        <v>340</v>
      </c>
      <c r="AQZ427" s="165" t="s">
        <v>340</v>
      </c>
      <c r="ARA427" s="165" t="s">
        <v>340</v>
      </c>
      <c r="ARB427" s="165" t="s">
        <v>340</v>
      </c>
      <c r="ARC427" s="165" t="s">
        <v>340</v>
      </c>
      <c r="ARD427" s="165" t="s">
        <v>340</v>
      </c>
      <c r="ARE427" s="165" t="s">
        <v>340</v>
      </c>
      <c r="ARF427" s="165" t="s">
        <v>340</v>
      </c>
      <c r="ARG427" s="165" t="s">
        <v>340</v>
      </c>
      <c r="ARH427" s="165" t="s">
        <v>340</v>
      </c>
      <c r="ARI427" s="165" t="s">
        <v>340</v>
      </c>
      <c r="ARJ427" s="165" t="s">
        <v>340</v>
      </c>
      <c r="ARK427" s="165" t="s">
        <v>340</v>
      </c>
      <c r="ARL427" s="165" t="s">
        <v>340</v>
      </c>
      <c r="ARM427" s="165" t="s">
        <v>340</v>
      </c>
      <c r="ARN427" s="165" t="s">
        <v>340</v>
      </c>
      <c r="ARO427" s="165" t="s">
        <v>340</v>
      </c>
      <c r="ARP427" s="165" t="s">
        <v>340</v>
      </c>
      <c r="ARQ427" s="165" t="s">
        <v>340</v>
      </c>
      <c r="ARR427" s="165" t="s">
        <v>340</v>
      </c>
      <c r="ARS427" s="165" t="s">
        <v>340</v>
      </c>
      <c r="ART427" s="165" t="s">
        <v>340</v>
      </c>
      <c r="ARU427" s="165" t="s">
        <v>340</v>
      </c>
      <c r="ARV427" s="165" t="s">
        <v>340</v>
      </c>
      <c r="ARW427" s="165" t="s">
        <v>340</v>
      </c>
      <c r="ARX427" s="165" t="s">
        <v>340</v>
      </c>
      <c r="ARY427" s="165" t="s">
        <v>340</v>
      </c>
      <c r="ARZ427" s="165" t="s">
        <v>340</v>
      </c>
      <c r="ASA427" s="165" t="s">
        <v>340</v>
      </c>
      <c r="ASB427" s="165" t="s">
        <v>340</v>
      </c>
      <c r="ASC427" s="165" t="s">
        <v>340</v>
      </c>
      <c r="ASD427" s="165" t="s">
        <v>340</v>
      </c>
      <c r="ASE427" s="165" t="s">
        <v>340</v>
      </c>
      <c r="ASF427" s="165" t="s">
        <v>340</v>
      </c>
      <c r="ASG427" s="165" t="s">
        <v>340</v>
      </c>
      <c r="ASH427" s="165" t="s">
        <v>340</v>
      </c>
      <c r="ASI427" s="165" t="s">
        <v>340</v>
      </c>
      <c r="ASJ427" s="165" t="s">
        <v>340</v>
      </c>
      <c r="ASK427" s="165" t="s">
        <v>340</v>
      </c>
      <c r="ASL427" s="165" t="s">
        <v>340</v>
      </c>
      <c r="ASM427" s="165" t="s">
        <v>340</v>
      </c>
      <c r="ASN427" s="165" t="s">
        <v>340</v>
      </c>
      <c r="ASO427" s="165" t="s">
        <v>340</v>
      </c>
      <c r="ASP427" s="165" t="s">
        <v>340</v>
      </c>
      <c r="ASQ427" s="165" t="s">
        <v>340</v>
      </c>
      <c r="ASR427" s="165" t="s">
        <v>340</v>
      </c>
      <c r="ASS427" s="165" t="s">
        <v>340</v>
      </c>
      <c r="AST427" s="165" t="s">
        <v>340</v>
      </c>
      <c r="ASU427" s="165" t="s">
        <v>340</v>
      </c>
      <c r="ASV427" s="165" t="s">
        <v>340</v>
      </c>
      <c r="ASW427" s="165" t="s">
        <v>340</v>
      </c>
      <c r="ASX427" s="165" t="s">
        <v>340</v>
      </c>
      <c r="ASY427" s="165" t="s">
        <v>340</v>
      </c>
      <c r="ASZ427" s="165" t="s">
        <v>340</v>
      </c>
      <c r="ATA427" s="165" t="s">
        <v>340</v>
      </c>
      <c r="ATB427" s="165" t="s">
        <v>340</v>
      </c>
      <c r="ATC427" s="165" t="s">
        <v>340</v>
      </c>
      <c r="ATD427" s="165" t="s">
        <v>340</v>
      </c>
      <c r="ATE427" s="165" t="s">
        <v>340</v>
      </c>
      <c r="ATF427" s="165" t="s">
        <v>340</v>
      </c>
      <c r="ATG427" s="165" t="s">
        <v>340</v>
      </c>
      <c r="ATH427" s="165" t="s">
        <v>340</v>
      </c>
      <c r="ATI427" s="165" t="s">
        <v>340</v>
      </c>
      <c r="ATJ427" s="165" t="s">
        <v>340</v>
      </c>
      <c r="ATK427" s="165" t="s">
        <v>340</v>
      </c>
      <c r="ATL427" s="165" t="s">
        <v>340</v>
      </c>
      <c r="ATM427" s="165" t="s">
        <v>340</v>
      </c>
      <c r="ATN427" s="165" t="s">
        <v>340</v>
      </c>
      <c r="ATO427" s="165" t="s">
        <v>340</v>
      </c>
      <c r="ATP427" s="165" t="s">
        <v>340</v>
      </c>
      <c r="ATQ427" s="165" t="s">
        <v>340</v>
      </c>
      <c r="ATR427" s="165" t="s">
        <v>340</v>
      </c>
      <c r="ATS427" s="165" t="s">
        <v>340</v>
      </c>
      <c r="ATT427" s="165" t="s">
        <v>340</v>
      </c>
      <c r="ATU427" s="165" t="s">
        <v>340</v>
      </c>
      <c r="ATV427" s="165" t="s">
        <v>340</v>
      </c>
      <c r="ATW427" s="165" t="s">
        <v>340</v>
      </c>
      <c r="ATX427" s="165" t="s">
        <v>340</v>
      </c>
      <c r="ATY427" s="165" t="s">
        <v>340</v>
      </c>
      <c r="ATZ427" s="165" t="s">
        <v>340</v>
      </c>
      <c r="AUA427" s="165" t="s">
        <v>340</v>
      </c>
      <c r="AUB427" s="165" t="s">
        <v>340</v>
      </c>
      <c r="AUC427" s="165" t="s">
        <v>340</v>
      </c>
      <c r="AUD427" s="165" t="s">
        <v>340</v>
      </c>
      <c r="AUE427" s="165" t="s">
        <v>340</v>
      </c>
      <c r="AUF427" s="165" t="s">
        <v>340</v>
      </c>
      <c r="AUG427" s="165" t="s">
        <v>340</v>
      </c>
      <c r="AUH427" s="165" t="s">
        <v>340</v>
      </c>
      <c r="AUI427" s="165" t="s">
        <v>340</v>
      </c>
      <c r="AUJ427" s="165" t="s">
        <v>340</v>
      </c>
      <c r="AUK427" s="165" t="s">
        <v>340</v>
      </c>
      <c r="AUL427" s="165" t="s">
        <v>340</v>
      </c>
      <c r="AUM427" s="165" t="s">
        <v>340</v>
      </c>
      <c r="AUN427" s="165" t="s">
        <v>340</v>
      </c>
      <c r="AUO427" s="165" t="s">
        <v>340</v>
      </c>
      <c r="AUP427" s="165" t="s">
        <v>340</v>
      </c>
      <c r="AUQ427" s="165" t="s">
        <v>340</v>
      </c>
      <c r="AUR427" s="165" t="s">
        <v>340</v>
      </c>
      <c r="AUS427" s="165" t="s">
        <v>340</v>
      </c>
      <c r="AUT427" s="165" t="s">
        <v>340</v>
      </c>
      <c r="AUU427" s="165" t="s">
        <v>340</v>
      </c>
      <c r="AUV427" s="165" t="s">
        <v>340</v>
      </c>
      <c r="AUW427" s="165" t="s">
        <v>340</v>
      </c>
      <c r="AUX427" s="165" t="s">
        <v>340</v>
      </c>
      <c r="AUY427" s="165" t="s">
        <v>340</v>
      </c>
      <c r="AUZ427" s="165" t="s">
        <v>340</v>
      </c>
      <c r="AVA427" s="165" t="s">
        <v>340</v>
      </c>
      <c r="AVB427" s="165" t="s">
        <v>340</v>
      </c>
      <c r="AVC427" s="165" t="s">
        <v>340</v>
      </c>
      <c r="AVD427" s="165" t="s">
        <v>340</v>
      </c>
      <c r="AVE427" s="165" t="s">
        <v>340</v>
      </c>
      <c r="AVF427" s="165" t="s">
        <v>340</v>
      </c>
      <c r="AVG427" s="165" t="s">
        <v>340</v>
      </c>
      <c r="AVH427" s="165" t="s">
        <v>340</v>
      </c>
      <c r="AVI427" s="165" t="s">
        <v>340</v>
      </c>
      <c r="AVJ427" s="165" t="s">
        <v>340</v>
      </c>
      <c r="AVK427" s="165" t="s">
        <v>340</v>
      </c>
      <c r="AVL427" s="165" t="s">
        <v>340</v>
      </c>
      <c r="AVM427" s="165" t="s">
        <v>340</v>
      </c>
      <c r="AVN427" s="165" t="s">
        <v>340</v>
      </c>
      <c r="AVO427" s="165" t="s">
        <v>340</v>
      </c>
      <c r="AVP427" s="165" t="s">
        <v>340</v>
      </c>
      <c r="AVQ427" s="165" t="s">
        <v>340</v>
      </c>
      <c r="AVR427" s="165" t="s">
        <v>340</v>
      </c>
      <c r="AVS427" s="165" t="s">
        <v>340</v>
      </c>
      <c r="AVT427" s="165" t="s">
        <v>340</v>
      </c>
      <c r="AVU427" s="165" t="s">
        <v>340</v>
      </c>
      <c r="AVV427" s="165" t="s">
        <v>340</v>
      </c>
      <c r="AVW427" s="165" t="s">
        <v>340</v>
      </c>
      <c r="AVX427" s="165" t="s">
        <v>340</v>
      </c>
      <c r="AVY427" s="165" t="s">
        <v>340</v>
      </c>
      <c r="AVZ427" s="165" t="s">
        <v>340</v>
      </c>
      <c r="AWA427" s="165" t="s">
        <v>340</v>
      </c>
      <c r="AWB427" s="165" t="s">
        <v>340</v>
      </c>
      <c r="AWC427" s="165" t="s">
        <v>340</v>
      </c>
      <c r="AWD427" s="165" t="s">
        <v>340</v>
      </c>
      <c r="AWE427" s="165" t="s">
        <v>340</v>
      </c>
      <c r="AWF427" s="165" t="s">
        <v>340</v>
      </c>
      <c r="AWG427" s="165" t="s">
        <v>340</v>
      </c>
      <c r="AWH427" s="165" t="s">
        <v>340</v>
      </c>
      <c r="AWI427" s="165" t="s">
        <v>340</v>
      </c>
      <c r="AWJ427" s="165" t="s">
        <v>340</v>
      </c>
      <c r="AWK427" s="165" t="s">
        <v>340</v>
      </c>
      <c r="AWL427" s="165" t="s">
        <v>340</v>
      </c>
      <c r="AWM427" s="165" t="s">
        <v>340</v>
      </c>
      <c r="AWN427" s="165" t="s">
        <v>340</v>
      </c>
      <c r="AWO427" s="165" t="s">
        <v>340</v>
      </c>
      <c r="AWP427" s="165" t="s">
        <v>340</v>
      </c>
      <c r="AWQ427" s="165" t="s">
        <v>340</v>
      </c>
      <c r="AWR427" s="165" t="s">
        <v>340</v>
      </c>
      <c r="AWS427" s="165" t="s">
        <v>340</v>
      </c>
      <c r="AWT427" s="165" t="s">
        <v>340</v>
      </c>
      <c r="AWU427" s="165" t="s">
        <v>340</v>
      </c>
      <c r="AWV427" s="165" t="s">
        <v>340</v>
      </c>
      <c r="AWW427" s="165" t="s">
        <v>340</v>
      </c>
      <c r="AWX427" s="165" t="s">
        <v>340</v>
      </c>
      <c r="AWY427" s="165" t="s">
        <v>340</v>
      </c>
      <c r="AWZ427" s="165" t="s">
        <v>340</v>
      </c>
      <c r="AXA427" s="165" t="s">
        <v>340</v>
      </c>
      <c r="AXB427" s="165" t="s">
        <v>340</v>
      </c>
      <c r="AXC427" s="165" t="s">
        <v>340</v>
      </c>
      <c r="AXD427" s="165" t="s">
        <v>340</v>
      </c>
      <c r="AXE427" s="165" t="s">
        <v>340</v>
      </c>
      <c r="AXF427" s="165" t="s">
        <v>340</v>
      </c>
      <c r="AXG427" s="165" t="s">
        <v>340</v>
      </c>
      <c r="AXH427" s="165" t="s">
        <v>340</v>
      </c>
      <c r="AXI427" s="165" t="s">
        <v>340</v>
      </c>
      <c r="AXJ427" s="165" t="s">
        <v>340</v>
      </c>
      <c r="AXK427" s="165" t="s">
        <v>340</v>
      </c>
      <c r="AXL427" s="165" t="s">
        <v>340</v>
      </c>
      <c r="AXM427" s="165" t="s">
        <v>340</v>
      </c>
      <c r="AXN427" s="165" t="s">
        <v>340</v>
      </c>
      <c r="AXO427" s="165" t="s">
        <v>340</v>
      </c>
      <c r="AXP427" s="165" t="s">
        <v>340</v>
      </c>
      <c r="AXQ427" s="165" t="s">
        <v>340</v>
      </c>
      <c r="AXR427" s="165" t="s">
        <v>340</v>
      </c>
      <c r="AXS427" s="165" t="s">
        <v>340</v>
      </c>
      <c r="AXT427" s="165" t="s">
        <v>340</v>
      </c>
      <c r="AXU427" s="165" t="s">
        <v>340</v>
      </c>
      <c r="AXV427" s="165" t="s">
        <v>340</v>
      </c>
      <c r="AXW427" s="165" t="s">
        <v>340</v>
      </c>
      <c r="AXX427" s="165" t="s">
        <v>340</v>
      </c>
      <c r="AXY427" s="165" t="s">
        <v>340</v>
      </c>
      <c r="AXZ427" s="165" t="s">
        <v>340</v>
      </c>
      <c r="AYA427" s="165" t="s">
        <v>340</v>
      </c>
      <c r="AYB427" s="165" t="s">
        <v>340</v>
      </c>
      <c r="AYC427" s="165" t="s">
        <v>340</v>
      </c>
      <c r="AYD427" s="165" t="s">
        <v>340</v>
      </c>
      <c r="AYE427" s="165" t="s">
        <v>340</v>
      </c>
      <c r="AYF427" s="165" t="s">
        <v>340</v>
      </c>
      <c r="AYG427" s="165" t="s">
        <v>340</v>
      </c>
      <c r="AYH427" s="165" t="s">
        <v>340</v>
      </c>
      <c r="AYI427" s="165" t="s">
        <v>340</v>
      </c>
      <c r="AYJ427" s="165" t="s">
        <v>340</v>
      </c>
      <c r="AYK427" s="165" t="s">
        <v>340</v>
      </c>
      <c r="AYL427" s="165" t="s">
        <v>340</v>
      </c>
      <c r="AYM427" s="165" t="s">
        <v>340</v>
      </c>
      <c r="AYN427" s="165" t="s">
        <v>340</v>
      </c>
      <c r="AYO427" s="165" t="s">
        <v>340</v>
      </c>
      <c r="AYP427" s="165" t="s">
        <v>340</v>
      </c>
      <c r="AYQ427" s="165" t="s">
        <v>340</v>
      </c>
      <c r="AYR427" s="165" t="s">
        <v>340</v>
      </c>
      <c r="AYS427" s="165" t="s">
        <v>340</v>
      </c>
      <c r="AYT427" s="165" t="s">
        <v>340</v>
      </c>
      <c r="AYU427" s="165" t="s">
        <v>340</v>
      </c>
      <c r="AYV427" s="165" t="s">
        <v>340</v>
      </c>
      <c r="AYW427" s="165" t="s">
        <v>340</v>
      </c>
      <c r="AYX427" s="165" t="s">
        <v>340</v>
      </c>
      <c r="AYY427" s="165" t="s">
        <v>340</v>
      </c>
      <c r="AYZ427" s="165" t="s">
        <v>340</v>
      </c>
      <c r="AZA427" s="165" t="s">
        <v>340</v>
      </c>
      <c r="AZB427" s="165" t="s">
        <v>340</v>
      </c>
      <c r="AZC427" s="165" t="s">
        <v>340</v>
      </c>
      <c r="AZD427" s="165" t="s">
        <v>340</v>
      </c>
      <c r="AZE427" s="165" t="s">
        <v>340</v>
      </c>
      <c r="AZF427" s="165" t="s">
        <v>340</v>
      </c>
      <c r="AZG427" s="165" t="s">
        <v>340</v>
      </c>
      <c r="AZH427" s="165" t="s">
        <v>340</v>
      </c>
      <c r="AZI427" s="165" t="s">
        <v>340</v>
      </c>
      <c r="AZJ427" s="165" t="s">
        <v>340</v>
      </c>
      <c r="AZK427" s="165" t="s">
        <v>340</v>
      </c>
      <c r="AZL427" s="165" t="s">
        <v>340</v>
      </c>
      <c r="AZM427" s="165" t="s">
        <v>340</v>
      </c>
      <c r="AZN427" s="165" t="s">
        <v>340</v>
      </c>
      <c r="AZO427" s="165" t="s">
        <v>340</v>
      </c>
      <c r="AZP427" s="165" t="s">
        <v>340</v>
      </c>
      <c r="AZQ427" s="165" t="s">
        <v>340</v>
      </c>
      <c r="AZR427" s="165" t="s">
        <v>340</v>
      </c>
      <c r="AZS427" s="165" t="s">
        <v>340</v>
      </c>
      <c r="AZT427" s="165" t="s">
        <v>340</v>
      </c>
      <c r="AZU427" s="165" t="s">
        <v>340</v>
      </c>
      <c r="AZV427" s="165" t="s">
        <v>340</v>
      </c>
      <c r="AZW427" s="165" t="s">
        <v>340</v>
      </c>
      <c r="AZX427" s="165" t="s">
        <v>340</v>
      </c>
      <c r="AZY427" s="165" t="s">
        <v>340</v>
      </c>
      <c r="AZZ427" s="165" t="s">
        <v>340</v>
      </c>
      <c r="BAA427" s="165" t="s">
        <v>340</v>
      </c>
      <c r="BAB427" s="165" t="s">
        <v>340</v>
      </c>
      <c r="BAC427" s="165" t="s">
        <v>340</v>
      </c>
      <c r="BAD427" s="165" t="s">
        <v>340</v>
      </c>
      <c r="BAE427" s="165" t="s">
        <v>340</v>
      </c>
      <c r="BAF427" s="165" t="s">
        <v>340</v>
      </c>
      <c r="BAG427" s="165" t="s">
        <v>340</v>
      </c>
      <c r="BAH427" s="165" t="s">
        <v>340</v>
      </c>
      <c r="BAI427" s="165" t="s">
        <v>340</v>
      </c>
      <c r="BAJ427" s="165" t="s">
        <v>340</v>
      </c>
      <c r="BAK427" s="165" t="s">
        <v>340</v>
      </c>
      <c r="BAL427" s="165" t="s">
        <v>340</v>
      </c>
      <c r="BAM427" s="165" t="s">
        <v>340</v>
      </c>
      <c r="BAN427" s="165" t="s">
        <v>340</v>
      </c>
      <c r="BAO427" s="165" t="s">
        <v>340</v>
      </c>
      <c r="BAP427" s="165" t="s">
        <v>340</v>
      </c>
      <c r="BAQ427" s="165" t="s">
        <v>340</v>
      </c>
      <c r="BAR427" s="165" t="s">
        <v>340</v>
      </c>
      <c r="BAS427" s="165" t="s">
        <v>340</v>
      </c>
      <c r="BAT427" s="165" t="s">
        <v>340</v>
      </c>
      <c r="BAU427" s="165" t="s">
        <v>340</v>
      </c>
      <c r="BAV427" s="165" t="s">
        <v>340</v>
      </c>
      <c r="BAW427" s="165" t="s">
        <v>340</v>
      </c>
      <c r="BAX427" s="165" t="s">
        <v>340</v>
      </c>
      <c r="BAY427" s="165" t="s">
        <v>340</v>
      </c>
      <c r="BAZ427" s="165" t="s">
        <v>340</v>
      </c>
      <c r="BBA427" s="165" t="s">
        <v>340</v>
      </c>
      <c r="BBB427" s="165" t="s">
        <v>340</v>
      </c>
      <c r="BBC427" s="165" t="s">
        <v>340</v>
      </c>
      <c r="BBD427" s="165" t="s">
        <v>340</v>
      </c>
      <c r="BBE427" s="165" t="s">
        <v>340</v>
      </c>
      <c r="BBF427" s="165" t="s">
        <v>340</v>
      </c>
      <c r="BBG427" s="165" t="s">
        <v>340</v>
      </c>
      <c r="BBH427" s="165" t="s">
        <v>340</v>
      </c>
      <c r="BBI427" s="165" t="s">
        <v>340</v>
      </c>
      <c r="BBJ427" s="165" t="s">
        <v>340</v>
      </c>
      <c r="BBK427" s="165" t="s">
        <v>340</v>
      </c>
      <c r="BBL427" s="165" t="s">
        <v>340</v>
      </c>
      <c r="BBM427" s="165" t="s">
        <v>340</v>
      </c>
      <c r="BBN427" s="165" t="s">
        <v>340</v>
      </c>
      <c r="BBO427" s="165" t="s">
        <v>340</v>
      </c>
      <c r="BBP427" s="165" t="s">
        <v>340</v>
      </c>
      <c r="BBQ427" s="165" t="s">
        <v>340</v>
      </c>
      <c r="BBR427" s="165" t="s">
        <v>340</v>
      </c>
      <c r="BBS427" s="165" t="s">
        <v>340</v>
      </c>
      <c r="BBT427" s="165" t="s">
        <v>340</v>
      </c>
      <c r="BBU427" s="165" t="s">
        <v>340</v>
      </c>
      <c r="BBV427" s="165" t="s">
        <v>340</v>
      </c>
      <c r="BBW427" s="165" t="s">
        <v>340</v>
      </c>
      <c r="BBX427" s="165" t="s">
        <v>340</v>
      </c>
      <c r="BBY427" s="165" t="s">
        <v>340</v>
      </c>
      <c r="BBZ427" s="165" t="s">
        <v>340</v>
      </c>
      <c r="BCA427" s="165" t="s">
        <v>340</v>
      </c>
      <c r="BCB427" s="165" t="s">
        <v>340</v>
      </c>
      <c r="BCC427" s="165" t="s">
        <v>340</v>
      </c>
      <c r="BCD427" s="165" t="s">
        <v>340</v>
      </c>
      <c r="BCE427" s="165" t="s">
        <v>340</v>
      </c>
      <c r="BCF427" s="165" t="s">
        <v>340</v>
      </c>
      <c r="BCG427" s="165" t="s">
        <v>340</v>
      </c>
      <c r="BCH427" s="165" t="s">
        <v>340</v>
      </c>
      <c r="BCI427" s="165" t="s">
        <v>340</v>
      </c>
      <c r="BCJ427" s="165" t="s">
        <v>340</v>
      </c>
      <c r="BCK427" s="165" t="s">
        <v>340</v>
      </c>
      <c r="BCL427" s="165" t="s">
        <v>340</v>
      </c>
      <c r="BCM427" s="165" t="s">
        <v>340</v>
      </c>
      <c r="BCN427" s="165" t="s">
        <v>340</v>
      </c>
      <c r="BCO427" s="165" t="s">
        <v>340</v>
      </c>
      <c r="BCP427" s="165" t="s">
        <v>340</v>
      </c>
      <c r="BCQ427" s="165" t="s">
        <v>340</v>
      </c>
      <c r="BCR427" s="165" t="s">
        <v>340</v>
      </c>
      <c r="BCS427" s="165" t="s">
        <v>340</v>
      </c>
      <c r="BCT427" s="165" t="s">
        <v>340</v>
      </c>
      <c r="BCU427" s="165" t="s">
        <v>340</v>
      </c>
      <c r="BCV427" s="165" t="s">
        <v>340</v>
      </c>
      <c r="BCW427" s="165" t="s">
        <v>340</v>
      </c>
      <c r="BCX427" s="165" t="s">
        <v>340</v>
      </c>
      <c r="BCY427" s="165" t="s">
        <v>340</v>
      </c>
      <c r="BCZ427" s="165" t="s">
        <v>340</v>
      </c>
      <c r="BDA427" s="165" t="s">
        <v>340</v>
      </c>
      <c r="BDB427" s="165" t="s">
        <v>340</v>
      </c>
      <c r="BDC427" s="165" t="s">
        <v>340</v>
      </c>
      <c r="BDD427" s="165" t="s">
        <v>340</v>
      </c>
      <c r="BDE427" s="165" t="s">
        <v>340</v>
      </c>
      <c r="BDF427" s="165" t="s">
        <v>340</v>
      </c>
      <c r="BDG427" s="165" t="s">
        <v>340</v>
      </c>
      <c r="BDH427" s="165" t="s">
        <v>340</v>
      </c>
      <c r="BDI427" s="165" t="s">
        <v>340</v>
      </c>
      <c r="BDJ427" s="165" t="s">
        <v>340</v>
      </c>
      <c r="BDK427" s="165" t="s">
        <v>340</v>
      </c>
      <c r="BDL427" s="165" t="s">
        <v>340</v>
      </c>
      <c r="BDM427" s="165" t="s">
        <v>340</v>
      </c>
      <c r="BDN427" s="165" t="s">
        <v>340</v>
      </c>
      <c r="BDO427" s="165" t="s">
        <v>340</v>
      </c>
      <c r="BDP427" s="165" t="s">
        <v>340</v>
      </c>
      <c r="BDQ427" s="165" t="s">
        <v>340</v>
      </c>
      <c r="BDR427" s="165" t="s">
        <v>340</v>
      </c>
      <c r="BDS427" s="165" t="s">
        <v>340</v>
      </c>
      <c r="BDT427" s="165" t="s">
        <v>340</v>
      </c>
      <c r="BDU427" s="165" t="s">
        <v>340</v>
      </c>
      <c r="BDV427" s="165" t="s">
        <v>340</v>
      </c>
      <c r="BDW427" s="165" t="s">
        <v>340</v>
      </c>
      <c r="BDX427" s="165" t="s">
        <v>340</v>
      </c>
      <c r="BDY427" s="165" t="s">
        <v>340</v>
      </c>
      <c r="BDZ427" s="165" t="s">
        <v>340</v>
      </c>
      <c r="BEA427" s="165" t="s">
        <v>340</v>
      </c>
      <c r="BEB427" s="165" t="s">
        <v>340</v>
      </c>
      <c r="BEC427" s="165" t="s">
        <v>340</v>
      </c>
      <c r="BED427" s="165" t="s">
        <v>340</v>
      </c>
      <c r="BEE427" s="165" t="s">
        <v>340</v>
      </c>
      <c r="BEF427" s="165" t="s">
        <v>340</v>
      </c>
      <c r="BEG427" s="165" t="s">
        <v>340</v>
      </c>
      <c r="BEH427" s="165" t="s">
        <v>340</v>
      </c>
      <c r="BEI427" s="165" t="s">
        <v>340</v>
      </c>
      <c r="BEJ427" s="165" t="s">
        <v>340</v>
      </c>
      <c r="BEK427" s="165" t="s">
        <v>340</v>
      </c>
      <c r="BEL427" s="165" t="s">
        <v>340</v>
      </c>
      <c r="BEM427" s="165" t="s">
        <v>340</v>
      </c>
      <c r="BEN427" s="165" t="s">
        <v>340</v>
      </c>
      <c r="BEO427" s="165" t="s">
        <v>340</v>
      </c>
      <c r="BEP427" s="165" t="s">
        <v>340</v>
      </c>
      <c r="BEQ427" s="165" t="s">
        <v>340</v>
      </c>
      <c r="BER427" s="165" t="s">
        <v>340</v>
      </c>
      <c r="BES427" s="165" t="s">
        <v>340</v>
      </c>
      <c r="BET427" s="165" t="s">
        <v>340</v>
      </c>
      <c r="BEU427" s="165" t="s">
        <v>340</v>
      </c>
      <c r="BEV427" s="165" t="s">
        <v>340</v>
      </c>
      <c r="BEW427" s="165" t="s">
        <v>340</v>
      </c>
      <c r="BEX427" s="165" t="s">
        <v>340</v>
      </c>
      <c r="BEY427" s="165" t="s">
        <v>340</v>
      </c>
      <c r="BEZ427" s="165" t="s">
        <v>340</v>
      </c>
      <c r="BFA427" s="165" t="s">
        <v>340</v>
      </c>
      <c r="BFB427" s="165" t="s">
        <v>340</v>
      </c>
      <c r="BFC427" s="165" t="s">
        <v>340</v>
      </c>
      <c r="BFD427" s="165" t="s">
        <v>340</v>
      </c>
      <c r="BFE427" s="165" t="s">
        <v>340</v>
      </c>
      <c r="BFF427" s="165" t="s">
        <v>340</v>
      </c>
      <c r="BFG427" s="165" t="s">
        <v>340</v>
      </c>
      <c r="BFH427" s="165" t="s">
        <v>340</v>
      </c>
      <c r="BFI427" s="165" t="s">
        <v>340</v>
      </c>
      <c r="BFJ427" s="165" t="s">
        <v>340</v>
      </c>
      <c r="BFK427" s="165" t="s">
        <v>340</v>
      </c>
      <c r="BFL427" s="165" t="s">
        <v>340</v>
      </c>
      <c r="BFM427" s="165" t="s">
        <v>340</v>
      </c>
      <c r="BFN427" s="165" t="s">
        <v>340</v>
      </c>
      <c r="BFO427" s="165" t="s">
        <v>340</v>
      </c>
      <c r="BFP427" s="165" t="s">
        <v>340</v>
      </c>
      <c r="BFQ427" s="165" t="s">
        <v>340</v>
      </c>
      <c r="BFR427" s="165" t="s">
        <v>340</v>
      </c>
      <c r="BFS427" s="165" t="s">
        <v>340</v>
      </c>
      <c r="BFT427" s="165" t="s">
        <v>340</v>
      </c>
      <c r="BFU427" s="165" t="s">
        <v>340</v>
      </c>
      <c r="BFV427" s="165" t="s">
        <v>340</v>
      </c>
      <c r="BFW427" s="165" t="s">
        <v>340</v>
      </c>
      <c r="BFX427" s="165" t="s">
        <v>340</v>
      </c>
      <c r="BFY427" s="165" t="s">
        <v>340</v>
      </c>
      <c r="BFZ427" s="165" t="s">
        <v>340</v>
      </c>
      <c r="BGA427" s="165" t="s">
        <v>340</v>
      </c>
      <c r="BGB427" s="165" t="s">
        <v>340</v>
      </c>
      <c r="BGC427" s="165" t="s">
        <v>340</v>
      </c>
      <c r="BGD427" s="165" t="s">
        <v>340</v>
      </c>
      <c r="BGE427" s="165" t="s">
        <v>340</v>
      </c>
      <c r="BGF427" s="165" t="s">
        <v>340</v>
      </c>
      <c r="BGG427" s="165" t="s">
        <v>340</v>
      </c>
      <c r="BGH427" s="165" t="s">
        <v>340</v>
      </c>
      <c r="BGI427" s="165" t="s">
        <v>340</v>
      </c>
      <c r="BGJ427" s="165" t="s">
        <v>340</v>
      </c>
      <c r="BGK427" s="165" t="s">
        <v>340</v>
      </c>
      <c r="BGL427" s="165" t="s">
        <v>340</v>
      </c>
      <c r="BGM427" s="165" t="s">
        <v>340</v>
      </c>
      <c r="BGN427" s="165" t="s">
        <v>340</v>
      </c>
      <c r="BGO427" s="165" t="s">
        <v>340</v>
      </c>
      <c r="BGP427" s="165" t="s">
        <v>340</v>
      </c>
      <c r="BGQ427" s="165" t="s">
        <v>340</v>
      </c>
      <c r="BGR427" s="165" t="s">
        <v>340</v>
      </c>
      <c r="BGS427" s="165" t="s">
        <v>340</v>
      </c>
      <c r="BGT427" s="165" t="s">
        <v>340</v>
      </c>
      <c r="BGU427" s="165" t="s">
        <v>340</v>
      </c>
      <c r="BGV427" s="165" t="s">
        <v>340</v>
      </c>
      <c r="BGW427" s="165" t="s">
        <v>340</v>
      </c>
      <c r="BGX427" s="165" t="s">
        <v>340</v>
      </c>
      <c r="BGY427" s="165" t="s">
        <v>340</v>
      </c>
      <c r="BGZ427" s="165" t="s">
        <v>340</v>
      </c>
      <c r="BHA427" s="165" t="s">
        <v>340</v>
      </c>
      <c r="BHB427" s="165" t="s">
        <v>340</v>
      </c>
      <c r="BHC427" s="165" t="s">
        <v>340</v>
      </c>
      <c r="BHD427" s="165" t="s">
        <v>340</v>
      </c>
      <c r="BHE427" s="165" t="s">
        <v>340</v>
      </c>
      <c r="BHF427" s="165" t="s">
        <v>340</v>
      </c>
      <c r="BHG427" s="165" t="s">
        <v>340</v>
      </c>
      <c r="BHH427" s="165" t="s">
        <v>340</v>
      </c>
      <c r="BHI427" s="165" t="s">
        <v>340</v>
      </c>
      <c r="BHJ427" s="165" t="s">
        <v>340</v>
      </c>
      <c r="BHK427" s="165" t="s">
        <v>340</v>
      </c>
      <c r="BHL427" s="165" t="s">
        <v>340</v>
      </c>
      <c r="BHM427" s="165" t="s">
        <v>340</v>
      </c>
      <c r="BHN427" s="165" t="s">
        <v>340</v>
      </c>
      <c r="BHO427" s="165" t="s">
        <v>340</v>
      </c>
      <c r="BHP427" s="165" t="s">
        <v>340</v>
      </c>
      <c r="BHQ427" s="165" t="s">
        <v>340</v>
      </c>
      <c r="BHR427" s="165" t="s">
        <v>340</v>
      </c>
      <c r="BHS427" s="165" t="s">
        <v>340</v>
      </c>
      <c r="BHT427" s="165" t="s">
        <v>340</v>
      </c>
      <c r="BHU427" s="165" t="s">
        <v>340</v>
      </c>
      <c r="BHV427" s="165" t="s">
        <v>340</v>
      </c>
      <c r="BHW427" s="165" t="s">
        <v>340</v>
      </c>
      <c r="BHX427" s="165" t="s">
        <v>340</v>
      </c>
      <c r="BHY427" s="165" t="s">
        <v>340</v>
      </c>
      <c r="BHZ427" s="165" t="s">
        <v>340</v>
      </c>
      <c r="BIA427" s="165" t="s">
        <v>340</v>
      </c>
      <c r="BIB427" s="165" t="s">
        <v>340</v>
      </c>
      <c r="BIC427" s="165" t="s">
        <v>340</v>
      </c>
      <c r="BID427" s="165" t="s">
        <v>340</v>
      </c>
      <c r="BIE427" s="165" t="s">
        <v>340</v>
      </c>
      <c r="BIF427" s="165" t="s">
        <v>340</v>
      </c>
      <c r="BIG427" s="165" t="s">
        <v>340</v>
      </c>
      <c r="BIH427" s="165" t="s">
        <v>340</v>
      </c>
      <c r="BII427" s="165" t="s">
        <v>340</v>
      </c>
      <c r="BIJ427" s="165" t="s">
        <v>340</v>
      </c>
      <c r="BIK427" s="165" t="s">
        <v>340</v>
      </c>
      <c r="BIL427" s="165" t="s">
        <v>340</v>
      </c>
      <c r="BIM427" s="165" t="s">
        <v>340</v>
      </c>
      <c r="BIN427" s="165" t="s">
        <v>340</v>
      </c>
      <c r="BIO427" s="165" t="s">
        <v>340</v>
      </c>
      <c r="BIP427" s="165" t="s">
        <v>340</v>
      </c>
      <c r="BIQ427" s="165" t="s">
        <v>340</v>
      </c>
      <c r="BIR427" s="165" t="s">
        <v>340</v>
      </c>
      <c r="BIS427" s="165" t="s">
        <v>340</v>
      </c>
      <c r="BIT427" s="165" t="s">
        <v>340</v>
      </c>
      <c r="BIU427" s="165" t="s">
        <v>340</v>
      </c>
      <c r="BIV427" s="165" t="s">
        <v>340</v>
      </c>
      <c r="BIW427" s="165" t="s">
        <v>340</v>
      </c>
      <c r="BIX427" s="165" t="s">
        <v>340</v>
      </c>
      <c r="BIY427" s="165" t="s">
        <v>340</v>
      </c>
      <c r="BIZ427" s="165" t="s">
        <v>340</v>
      </c>
      <c r="BJA427" s="165" t="s">
        <v>340</v>
      </c>
      <c r="BJB427" s="165" t="s">
        <v>340</v>
      </c>
      <c r="BJC427" s="165" t="s">
        <v>340</v>
      </c>
      <c r="BJD427" s="165" t="s">
        <v>340</v>
      </c>
      <c r="BJE427" s="165" t="s">
        <v>340</v>
      </c>
      <c r="BJF427" s="165" t="s">
        <v>340</v>
      </c>
      <c r="BJG427" s="165" t="s">
        <v>340</v>
      </c>
      <c r="BJH427" s="165" t="s">
        <v>340</v>
      </c>
      <c r="BJI427" s="165" t="s">
        <v>340</v>
      </c>
      <c r="BJJ427" s="165" t="s">
        <v>340</v>
      </c>
      <c r="BJK427" s="165" t="s">
        <v>340</v>
      </c>
      <c r="BJL427" s="165" t="s">
        <v>340</v>
      </c>
      <c r="BJM427" s="165" t="s">
        <v>340</v>
      </c>
      <c r="BJN427" s="165" t="s">
        <v>340</v>
      </c>
      <c r="BJO427" s="165" t="s">
        <v>340</v>
      </c>
      <c r="BJP427" s="165" t="s">
        <v>340</v>
      </c>
      <c r="BJQ427" s="165" t="s">
        <v>340</v>
      </c>
      <c r="BJR427" s="165" t="s">
        <v>340</v>
      </c>
      <c r="BJS427" s="165" t="s">
        <v>340</v>
      </c>
      <c r="BJT427" s="165" t="s">
        <v>340</v>
      </c>
      <c r="BJU427" s="165" t="s">
        <v>340</v>
      </c>
      <c r="BJV427" s="165" t="s">
        <v>340</v>
      </c>
      <c r="BJW427" s="165" t="s">
        <v>340</v>
      </c>
      <c r="BJX427" s="165" t="s">
        <v>340</v>
      </c>
      <c r="BJY427" s="165" t="s">
        <v>340</v>
      </c>
      <c r="BJZ427" s="165" t="s">
        <v>340</v>
      </c>
      <c r="BKA427" s="165" t="s">
        <v>340</v>
      </c>
      <c r="BKB427" s="165" t="s">
        <v>340</v>
      </c>
      <c r="BKC427" s="165" t="s">
        <v>340</v>
      </c>
      <c r="BKD427" s="165" t="s">
        <v>340</v>
      </c>
      <c r="BKE427" s="165" t="s">
        <v>340</v>
      </c>
      <c r="BKF427" s="165" t="s">
        <v>340</v>
      </c>
      <c r="BKG427" s="165" t="s">
        <v>340</v>
      </c>
      <c r="BKH427" s="165" t="s">
        <v>340</v>
      </c>
      <c r="BKI427" s="165" t="s">
        <v>340</v>
      </c>
      <c r="BKJ427" s="165" t="s">
        <v>340</v>
      </c>
      <c r="BKK427" s="165" t="s">
        <v>340</v>
      </c>
      <c r="BKL427" s="165" t="s">
        <v>340</v>
      </c>
      <c r="BKM427" s="165" t="s">
        <v>340</v>
      </c>
      <c r="BKN427" s="165" t="s">
        <v>340</v>
      </c>
      <c r="BKO427" s="165" t="s">
        <v>340</v>
      </c>
      <c r="BKP427" s="165" t="s">
        <v>340</v>
      </c>
      <c r="BKQ427" s="165" t="s">
        <v>340</v>
      </c>
      <c r="BKR427" s="165" t="s">
        <v>340</v>
      </c>
      <c r="BKS427" s="165" t="s">
        <v>340</v>
      </c>
      <c r="BKT427" s="165" t="s">
        <v>340</v>
      </c>
      <c r="BKU427" s="165" t="s">
        <v>340</v>
      </c>
      <c r="BKV427" s="165" t="s">
        <v>340</v>
      </c>
      <c r="BKW427" s="165" t="s">
        <v>340</v>
      </c>
      <c r="BKX427" s="165" t="s">
        <v>340</v>
      </c>
      <c r="BKY427" s="165" t="s">
        <v>340</v>
      </c>
      <c r="BKZ427" s="165" t="s">
        <v>340</v>
      </c>
      <c r="BLA427" s="165" t="s">
        <v>340</v>
      </c>
      <c r="BLB427" s="165" t="s">
        <v>340</v>
      </c>
      <c r="BLC427" s="165" t="s">
        <v>340</v>
      </c>
      <c r="BLD427" s="165" t="s">
        <v>340</v>
      </c>
      <c r="BLE427" s="165" t="s">
        <v>340</v>
      </c>
      <c r="BLF427" s="165" t="s">
        <v>340</v>
      </c>
      <c r="BLG427" s="165" t="s">
        <v>340</v>
      </c>
      <c r="BLH427" s="165" t="s">
        <v>340</v>
      </c>
      <c r="BLI427" s="165" t="s">
        <v>340</v>
      </c>
      <c r="BLJ427" s="165" t="s">
        <v>340</v>
      </c>
      <c r="BLK427" s="165" t="s">
        <v>340</v>
      </c>
      <c r="BLL427" s="165" t="s">
        <v>340</v>
      </c>
      <c r="BLM427" s="165" t="s">
        <v>340</v>
      </c>
      <c r="BLN427" s="165" t="s">
        <v>340</v>
      </c>
      <c r="BLO427" s="165" t="s">
        <v>340</v>
      </c>
      <c r="BLP427" s="165" t="s">
        <v>340</v>
      </c>
      <c r="BLQ427" s="165" t="s">
        <v>340</v>
      </c>
      <c r="BLR427" s="165" t="s">
        <v>340</v>
      </c>
      <c r="BLS427" s="165" t="s">
        <v>340</v>
      </c>
      <c r="BLT427" s="165" t="s">
        <v>340</v>
      </c>
      <c r="BLU427" s="165" t="s">
        <v>340</v>
      </c>
      <c r="BLV427" s="165" t="s">
        <v>340</v>
      </c>
      <c r="BLW427" s="165" t="s">
        <v>340</v>
      </c>
      <c r="BLX427" s="165" t="s">
        <v>340</v>
      </c>
      <c r="BLY427" s="165" t="s">
        <v>340</v>
      </c>
      <c r="BLZ427" s="165" t="s">
        <v>340</v>
      </c>
      <c r="BMA427" s="165" t="s">
        <v>340</v>
      </c>
      <c r="BMB427" s="165" t="s">
        <v>340</v>
      </c>
      <c r="BMC427" s="165" t="s">
        <v>340</v>
      </c>
      <c r="BMD427" s="165" t="s">
        <v>340</v>
      </c>
      <c r="BME427" s="165" t="s">
        <v>340</v>
      </c>
      <c r="BMF427" s="165" t="s">
        <v>340</v>
      </c>
      <c r="BMG427" s="165" t="s">
        <v>340</v>
      </c>
      <c r="BMH427" s="165" t="s">
        <v>340</v>
      </c>
      <c r="BMI427" s="165" t="s">
        <v>340</v>
      </c>
      <c r="BMJ427" s="165" t="s">
        <v>340</v>
      </c>
      <c r="BMK427" s="165" t="s">
        <v>340</v>
      </c>
      <c r="BML427" s="165" t="s">
        <v>340</v>
      </c>
      <c r="BMM427" s="165" t="s">
        <v>340</v>
      </c>
      <c r="BMN427" s="165" t="s">
        <v>340</v>
      </c>
      <c r="BMO427" s="165" t="s">
        <v>340</v>
      </c>
      <c r="BMP427" s="165" t="s">
        <v>340</v>
      </c>
      <c r="BMQ427" s="165" t="s">
        <v>340</v>
      </c>
      <c r="BMR427" s="165" t="s">
        <v>340</v>
      </c>
      <c r="BMS427" s="165" t="s">
        <v>340</v>
      </c>
      <c r="BMT427" s="165" t="s">
        <v>340</v>
      </c>
      <c r="BMU427" s="165" t="s">
        <v>340</v>
      </c>
      <c r="BMV427" s="165" t="s">
        <v>340</v>
      </c>
      <c r="BMW427" s="165" t="s">
        <v>340</v>
      </c>
      <c r="BMX427" s="165" t="s">
        <v>340</v>
      </c>
      <c r="BMY427" s="165" t="s">
        <v>340</v>
      </c>
      <c r="BMZ427" s="165" t="s">
        <v>340</v>
      </c>
      <c r="BNA427" s="165" t="s">
        <v>340</v>
      </c>
      <c r="BNB427" s="165" t="s">
        <v>340</v>
      </c>
      <c r="BNC427" s="165" t="s">
        <v>340</v>
      </c>
      <c r="BND427" s="165" t="s">
        <v>340</v>
      </c>
      <c r="BNE427" s="165" t="s">
        <v>340</v>
      </c>
      <c r="BNF427" s="165" t="s">
        <v>340</v>
      </c>
      <c r="BNG427" s="165" t="s">
        <v>340</v>
      </c>
      <c r="BNH427" s="165" t="s">
        <v>340</v>
      </c>
      <c r="BNI427" s="165" t="s">
        <v>340</v>
      </c>
      <c r="BNJ427" s="165" t="s">
        <v>340</v>
      </c>
      <c r="BNK427" s="165" t="s">
        <v>340</v>
      </c>
      <c r="BNL427" s="165" t="s">
        <v>340</v>
      </c>
      <c r="BNM427" s="165" t="s">
        <v>340</v>
      </c>
      <c r="BNN427" s="165" t="s">
        <v>340</v>
      </c>
      <c r="BNO427" s="165" t="s">
        <v>340</v>
      </c>
      <c r="BNP427" s="165" t="s">
        <v>340</v>
      </c>
      <c r="BNQ427" s="165" t="s">
        <v>340</v>
      </c>
      <c r="BNR427" s="165" t="s">
        <v>340</v>
      </c>
      <c r="BNS427" s="165" t="s">
        <v>340</v>
      </c>
      <c r="BNT427" s="165" t="s">
        <v>340</v>
      </c>
      <c r="BNU427" s="165" t="s">
        <v>340</v>
      </c>
      <c r="BNV427" s="165" t="s">
        <v>340</v>
      </c>
      <c r="BNW427" s="165" t="s">
        <v>340</v>
      </c>
      <c r="BNX427" s="165" t="s">
        <v>340</v>
      </c>
      <c r="BNY427" s="165" t="s">
        <v>340</v>
      </c>
      <c r="BNZ427" s="165" t="s">
        <v>340</v>
      </c>
      <c r="BOA427" s="165" t="s">
        <v>340</v>
      </c>
      <c r="BOB427" s="165" t="s">
        <v>340</v>
      </c>
      <c r="BOC427" s="165" t="s">
        <v>340</v>
      </c>
      <c r="BOD427" s="165" t="s">
        <v>340</v>
      </c>
      <c r="BOE427" s="165" t="s">
        <v>340</v>
      </c>
      <c r="BOF427" s="165" t="s">
        <v>340</v>
      </c>
      <c r="BOG427" s="165" t="s">
        <v>340</v>
      </c>
      <c r="BOH427" s="165" t="s">
        <v>340</v>
      </c>
      <c r="BOI427" s="165" t="s">
        <v>340</v>
      </c>
      <c r="BOJ427" s="165" t="s">
        <v>340</v>
      </c>
      <c r="BOK427" s="165" t="s">
        <v>340</v>
      </c>
      <c r="BOL427" s="165" t="s">
        <v>340</v>
      </c>
      <c r="BOM427" s="165" t="s">
        <v>340</v>
      </c>
      <c r="BON427" s="165" t="s">
        <v>340</v>
      </c>
      <c r="BOO427" s="165" t="s">
        <v>340</v>
      </c>
      <c r="BOP427" s="165" t="s">
        <v>340</v>
      </c>
      <c r="BOQ427" s="165" t="s">
        <v>340</v>
      </c>
      <c r="BOR427" s="165" t="s">
        <v>340</v>
      </c>
      <c r="BOS427" s="165" t="s">
        <v>340</v>
      </c>
      <c r="BOT427" s="165" t="s">
        <v>340</v>
      </c>
      <c r="BOU427" s="165" t="s">
        <v>340</v>
      </c>
      <c r="BOV427" s="165" t="s">
        <v>340</v>
      </c>
      <c r="BOW427" s="165" t="s">
        <v>340</v>
      </c>
      <c r="BOX427" s="165" t="s">
        <v>340</v>
      </c>
      <c r="BOY427" s="165" t="s">
        <v>340</v>
      </c>
      <c r="BOZ427" s="165" t="s">
        <v>340</v>
      </c>
      <c r="BPA427" s="165" t="s">
        <v>340</v>
      </c>
      <c r="BPB427" s="165" t="s">
        <v>340</v>
      </c>
      <c r="BPC427" s="165" t="s">
        <v>340</v>
      </c>
      <c r="BPD427" s="165" t="s">
        <v>340</v>
      </c>
      <c r="BPE427" s="165" t="s">
        <v>340</v>
      </c>
      <c r="BPF427" s="165" t="s">
        <v>340</v>
      </c>
      <c r="BPG427" s="165" t="s">
        <v>340</v>
      </c>
      <c r="BPH427" s="165" t="s">
        <v>340</v>
      </c>
      <c r="BPI427" s="165" t="s">
        <v>340</v>
      </c>
      <c r="BPJ427" s="165" t="s">
        <v>340</v>
      </c>
      <c r="BPK427" s="165" t="s">
        <v>340</v>
      </c>
      <c r="BPL427" s="165" t="s">
        <v>340</v>
      </c>
      <c r="BPM427" s="165" t="s">
        <v>340</v>
      </c>
      <c r="BPN427" s="165" t="s">
        <v>340</v>
      </c>
      <c r="BPO427" s="165" t="s">
        <v>340</v>
      </c>
      <c r="BPP427" s="165" t="s">
        <v>340</v>
      </c>
      <c r="BPQ427" s="165" t="s">
        <v>340</v>
      </c>
      <c r="BPR427" s="165" t="s">
        <v>340</v>
      </c>
      <c r="BPS427" s="165" t="s">
        <v>340</v>
      </c>
      <c r="BPT427" s="165" t="s">
        <v>340</v>
      </c>
      <c r="BPU427" s="165" t="s">
        <v>340</v>
      </c>
      <c r="BPV427" s="165" t="s">
        <v>340</v>
      </c>
      <c r="BPW427" s="165" t="s">
        <v>340</v>
      </c>
      <c r="BPX427" s="165" t="s">
        <v>340</v>
      </c>
      <c r="BPY427" s="165" t="s">
        <v>340</v>
      </c>
      <c r="BPZ427" s="165" t="s">
        <v>340</v>
      </c>
      <c r="BQA427" s="165" t="s">
        <v>340</v>
      </c>
      <c r="BQB427" s="165" t="s">
        <v>340</v>
      </c>
      <c r="BQC427" s="165" t="s">
        <v>340</v>
      </c>
      <c r="BQD427" s="165" t="s">
        <v>340</v>
      </c>
      <c r="BQE427" s="165" t="s">
        <v>340</v>
      </c>
      <c r="BQF427" s="165" t="s">
        <v>340</v>
      </c>
      <c r="BQG427" s="165" t="s">
        <v>340</v>
      </c>
      <c r="BQH427" s="165" t="s">
        <v>340</v>
      </c>
      <c r="BQI427" s="165" t="s">
        <v>340</v>
      </c>
      <c r="BQJ427" s="165" t="s">
        <v>340</v>
      </c>
      <c r="BQK427" s="165" t="s">
        <v>340</v>
      </c>
      <c r="BQL427" s="165" t="s">
        <v>340</v>
      </c>
      <c r="BQM427" s="165" t="s">
        <v>340</v>
      </c>
      <c r="BQN427" s="165" t="s">
        <v>340</v>
      </c>
      <c r="BQO427" s="165" t="s">
        <v>340</v>
      </c>
      <c r="BQP427" s="165" t="s">
        <v>340</v>
      </c>
      <c r="BQQ427" s="165" t="s">
        <v>340</v>
      </c>
      <c r="BQR427" s="165" t="s">
        <v>340</v>
      </c>
      <c r="BQS427" s="165" t="s">
        <v>340</v>
      </c>
      <c r="BQT427" s="165" t="s">
        <v>340</v>
      </c>
      <c r="BQU427" s="165" t="s">
        <v>340</v>
      </c>
      <c r="BQV427" s="165" t="s">
        <v>340</v>
      </c>
      <c r="BQW427" s="165" t="s">
        <v>340</v>
      </c>
      <c r="BQX427" s="165" t="s">
        <v>340</v>
      </c>
      <c r="BQY427" s="165" t="s">
        <v>340</v>
      </c>
      <c r="BQZ427" s="165" t="s">
        <v>340</v>
      </c>
      <c r="BRA427" s="165" t="s">
        <v>340</v>
      </c>
      <c r="BRB427" s="165" t="s">
        <v>340</v>
      </c>
      <c r="BRC427" s="165" t="s">
        <v>340</v>
      </c>
      <c r="BRD427" s="165" t="s">
        <v>340</v>
      </c>
      <c r="BRE427" s="165" t="s">
        <v>340</v>
      </c>
      <c r="BRF427" s="165" t="s">
        <v>340</v>
      </c>
      <c r="BRG427" s="165" t="s">
        <v>340</v>
      </c>
      <c r="BRH427" s="165" t="s">
        <v>340</v>
      </c>
      <c r="BRI427" s="165" t="s">
        <v>340</v>
      </c>
      <c r="BRJ427" s="165" t="s">
        <v>340</v>
      </c>
      <c r="BRK427" s="165" t="s">
        <v>340</v>
      </c>
      <c r="BRL427" s="165" t="s">
        <v>340</v>
      </c>
      <c r="BRM427" s="165" t="s">
        <v>340</v>
      </c>
      <c r="BRN427" s="165" t="s">
        <v>340</v>
      </c>
      <c r="BRO427" s="165" t="s">
        <v>340</v>
      </c>
      <c r="BRP427" s="165" t="s">
        <v>340</v>
      </c>
      <c r="BRQ427" s="165" t="s">
        <v>340</v>
      </c>
      <c r="BRR427" s="165" t="s">
        <v>340</v>
      </c>
      <c r="BRS427" s="165" t="s">
        <v>340</v>
      </c>
      <c r="BRT427" s="165" t="s">
        <v>340</v>
      </c>
      <c r="BRU427" s="165" t="s">
        <v>340</v>
      </c>
      <c r="BRV427" s="165" t="s">
        <v>340</v>
      </c>
      <c r="BRW427" s="165" t="s">
        <v>340</v>
      </c>
      <c r="BRX427" s="165" t="s">
        <v>340</v>
      </c>
      <c r="BRY427" s="165" t="s">
        <v>340</v>
      </c>
      <c r="BRZ427" s="165" t="s">
        <v>340</v>
      </c>
      <c r="BSA427" s="165" t="s">
        <v>340</v>
      </c>
      <c r="BSB427" s="165" t="s">
        <v>340</v>
      </c>
      <c r="BSC427" s="165" t="s">
        <v>340</v>
      </c>
      <c r="BSD427" s="165" t="s">
        <v>340</v>
      </c>
      <c r="BSE427" s="165" t="s">
        <v>340</v>
      </c>
      <c r="BSF427" s="165" t="s">
        <v>340</v>
      </c>
      <c r="BSG427" s="165" t="s">
        <v>340</v>
      </c>
      <c r="BSH427" s="165" t="s">
        <v>340</v>
      </c>
      <c r="BSI427" s="165" t="s">
        <v>340</v>
      </c>
      <c r="BSJ427" s="165" t="s">
        <v>340</v>
      </c>
      <c r="BSK427" s="165" t="s">
        <v>340</v>
      </c>
      <c r="BSL427" s="165" t="s">
        <v>340</v>
      </c>
      <c r="BSM427" s="165" t="s">
        <v>340</v>
      </c>
      <c r="BSN427" s="165" t="s">
        <v>340</v>
      </c>
      <c r="BSO427" s="165" t="s">
        <v>340</v>
      </c>
      <c r="BSP427" s="165" t="s">
        <v>340</v>
      </c>
      <c r="BSQ427" s="165" t="s">
        <v>340</v>
      </c>
      <c r="BSR427" s="165" t="s">
        <v>340</v>
      </c>
      <c r="BSS427" s="165" t="s">
        <v>340</v>
      </c>
      <c r="BST427" s="165" t="s">
        <v>340</v>
      </c>
      <c r="BSU427" s="165" t="s">
        <v>340</v>
      </c>
      <c r="BSV427" s="165" t="s">
        <v>340</v>
      </c>
      <c r="BSW427" s="165" t="s">
        <v>340</v>
      </c>
      <c r="BSX427" s="165" t="s">
        <v>340</v>
      </c>
      <c r="BSY427" s="165" t="s">
        <v>340</v>
      </c>
      <c r="BSZ427" s="165" t="s">
        <v>340</v>
      </c>
      <c r="BTA427" s="165" t="s">
        <v>340</v>
      </c>
      <c r="BTB427" s="165" t="s">
        <v>340</v>
      </c>
      <c r="BTC427" s="165" t="s">
        <v>340</v>
      </c>
      <c r="BTD427" s="165" t="s">
        <v>340</v>
      </c>
      <c r="BTE427" s="165" t="s">
        <v>340</v>
      </c>
      <c r="BTF427" s="165" t="s">
        <v>340</v>
      </c>
      <c r="BTG427" s="165" t="s">
        <v>340</v>
      </c>
      <c r="BTH427" s="165" t="s">
        <v>340</v>
      </c>
      <c r="BTI427" s="165" t="s">
        <v>340</v>
      </c>
      <c r="BTJ427" s="165" t="s">
        <v>340</v>
      </c>
      <c r="BTK427" s="165" t="s">
        <v>340</v>
      </c>
      <c r="BTL427" s="165" t="s">
        <v>340</v>
      </c>
      <c r="BTM427" s="165" t="s">
        <v>340</v>
      </c>
      <c r="BTN427" s="165" t="s">
        <v>340</v>
      </c>
      <c r="BTO427" s="165" t="s">
        <v>340</v>
      </c>
      <c r="BTP427" s="165" t="s">
        <v>340</v>
      </c>
      <c r="BTQ427" s="165" t="s">
        <v>340</v>
      </c>
      <c r="BTR427" s="165" t="s">
        <v>340</v>
      </c>
      <c r="BTS427" s="165" t="s">
        <v>340</v>
      </c>
      <c r="BTT427" s="165" t="s">
        <v>340</v>
      </c>
      <c r="BTU427" s="165" t="s">
        <v>340</v>
      </c>
      <c r="BTV427" s="165" t="s">
        <v>340</v>
      </c>
      <c r="BTW427" s="165" t="s">
        <v>340</v>
      </c>
      <c r="BTX427" s="165" t="s">
        <v>340</v>
      </c>
      <c r="BTY427" s="165" t="s">
        <v>340</v>
      </c>
      <c r="BTZ427" s="165" t="s">
        <v>340</v>
      </c>
      <c r="BUA427" s="165" t="s">
        <v>340</v>
      </c>
      <c r="BUB427" s="165" t="s">
        <v>340</v>
      </c>
      <c r="BUC427" s="165" t="s">
        <v>340</v>
      </c>
      <c r="BUD427" s="165" t="s">
        <v>340</v>
      </c>
      <c r="BUE427" s="165" t="s">
        <v>340</v>
      </c>
      <c r="BUF427" s="165" t="s">
        <v>340</v>
      </c>
      <c r="BUG427" s="165" t="s">
        <v>340</v>
      </c>
      <c r="BUH427" s="165" t="s">
        <v>340</v>
      </c>
      <c r="BUI427" s="165" t="s">
        <v>340</v>
      </c>
      <c r="BUJ427" s="165" t="s">
        <v>340</v>
      </c>
      <c r="BUK427" s="165" t="s">
        <v>340</v>
      </c>
      <c r="BUL427" s="165" t="s">
        <v>340</v>
      </c>
      <c r="BUM427" s="165" t="s">
        <v>340</v>
      </c>
      <c r="BUN427" s="165" t="s">
        <v>340</v>
      </c>
      <c r="BUO427" s="165" t="s">
        <v>340</v>
      </c>
      <c r="BUP427" s="165" t="s">
        <v>340</v>
      </c>
      <c r="BUQ427" s="165" t="s">
        <v>340</v>
      </c>
      <c r="BUR427" s="165" t="s">
        <v>340</v>
      </c>
      <c r="BUS427" s="165" t="s">
        <v>340</v>
      </c>
      <c r="BUT427" s="165" t="s">
        <v>340</v>
      </c>
      <c r="BUU427" s="165" t="s">
        <v>340</v>
      </c>
      <c r="BUV427" s="165" t="s">
        <v>340</v>
      </c>
      <c r="BUW427" s="165" t="s">
        <v>340</v>
      </c>
      <c r="BUX427" s="165" t="s">
        <v>340</v>
      </c>
      <c r="BUY427" s="165" t="s">
        <v>340</v>
      </c>
      <c r="BUZ427" s="165" t="s">
        <v>340</v>
      </c>
      <c r="BVA427" s="165" t="s">
        <v>340</v>
      </c>
      <c r="BVB427" s="165" t="s">
        <v>340</v>
      </c>
      <c r="BVC427" s="165" t="s">
        <v>340</v>
      </c>
      <c r="BVD427" s="165" t="s">
        <v>340</v>
      </c>
      <c r="BVE427" s="165" t="s">
        <v>340</v>
      </c>
      <c r="BVF427" s="165" t="s">
        <v>340</v>
      </c>
      <c r="BVG427" s="165" t="s">
        <v>340</v>
      </c>
      <c r="BVH427" s="165" t="s">
        <v>340</v>
      </c>
      <c r="BVI427" s="165" t="s">
        <v>340</v>
      </c>
      <c r="BVJ427" s="165" t="s">
        <v>340</v>
      </c>
      <c r="BVK427" s="165" t="s">
        <v>340</v>
      </c>
      <c r="BVL427" s="165" t="s">
        <v>340</v>
      </c>
      <c r="BVM427" s="165" t="s">
        <v>340</v>
      </c>
      <c r="BVN427" s="165" t="s">
        <v>340</v>
      </c>
      <c r="BVO427" s="165" t="s">
        <v>340</v>
      </c>
      <c r="BVP427" s="165" t="s">
        <v>340</v>
      </c>
      <c r="BVQ427" s="165" t="s">
        <v>340</v>
      </c>
      <c r="BVR427" s="165" t="s">
        <v>340</v>
      </c>
      <c r="BVS427" s="165" t="s">
        <v>340</v>
      </c>
      <c r="BVT427" s="165" t="s">
        <v>340</v>
      </c>
      <c r="BVU427" s="165" t="s">
        <v>340</v>
      </c>
      <c r="BVV427" s="165" t="s">
        <v>340</v>
      </c>
      <c r="BVW427" s="165" t="s">
        <v>340</v>
      </c>
      <c r="BVX427" s="165" t="s">
        <v>340</v>
      </c>
      <c r="BVY427" s="165" t="s">
        <v>340</v>
      </c>
      <c r="BVZ427" s="165" t="s">
        <v>340</v>
      </c>
      <c r="BWA427" s="165" t="s">
        <v>340</v>
      </c>
      <c r="BWB427" s="165" t="s">
        <v>340</v>
      </c>
      <c r="BWC427" s="165" t="s">
        <v>340</v>
      </c>
      <c r="BWD427" s="165" t="s">
        <v>340</v>
      </c>
      <c r="BWE427" s="165" t="s">
        <v>340</v>
      </c>
      <c r="BWF427" s="165" t="s">
        <v>340</v>
      </c>
      <c r="BWG427" s="165" t="s">
        <v>340</v>
      </c>
      <c r="BWH427" s="165" t="s">
        <v>340</v>
      </c>
      <c r="BWI427" s="165" t="s">
        <v>340</v>
      </c>
      <c r="BWJ427" s="165" t="s">
        <v>340</v>
      </c>
      <c r="BWK427" s="165" t="s">
        <v>340</v>
      </c>
      <c r="BWL427" s="165" t="s">
        <v>340</v>
      </c>
      <c r="BWM427" s="165" t="s">
        <v>340</v>
      </c>
      <c r="BWN427" s="165" t="s">
        <v>340</v>
      </c>
      <c r="BWO427" s="165" t="s">
        <v>340</v>
      </c>
      <c r="BWP427" s="165" t="s">
        <v>340</v>
      </c>
      <c r="BWQ427" s="165" t="s">
        <v>340</v>
      </c>
      <c r="BWR427" s="165" t="s">
        <v>340</v>
      </c>
      <c r="BWS427" s="165" t="s">
        <v>340</v>
      </c>
      <c r="BWT427" s="165" t="s">
        <v>340</v>
      </c>
      <c r="BWU427" s="165" t="s">
        <v>340</v>
      </c>
      <c r="BWV427" s="165" t="s">
        <v>340</v>
      </c>
      <c r="BWW427" s="165" t="s">
        <v>340</v>
      </c>
      <c r="BWX427" s="165" t="s">
        <v>340</v>
      </c>
      <c r="BWY427" s="165" t="s">
        <v>340</v>
      </c>
      <c r="BWZ427" s="165" t="s">
        <v>340</v>
      </c>
      <c r="BXA427" s="165" t="s">
        <v>340</v>
      </c>
      <c r="BXB427" s="165" t="s">
        <v>340</v>
      </c>
      <c r="BXC427" s="165" t="s">
        <v>340</v>
      </c>
      <c r="BXD427" s="165" t="s">
        <v>340</v>
      </c>
      <c r="BXE427" s="165" t="s">
        <v>340</v>
      </c>
      <c r="BXF427" s="165" t="s">
        <v>340</v>
      </c>
      <c r="BXG427" s="165" t="s">
        <v>340</v>
      </c>
      <c r="BXH427" s="165" t="s">
        <v>340</v>
      </c>
      <c r="BXI427" s="165" t="s">
        <v>340</v>
      </c>
      <c r="BXJ427" s="165" t="s">
        <v>340</v>
      </c>
      <c r="BXK427" s="165" t="s">
        <v>340</v>
      </c>
      <c r="BXL427" s="165" t="s">
        <v>340</v>
      </c>
      <c r="BXM427" s="165" t="s">
        <v>340</v>
      </c>
      <c r="BXN427" s="165" t="s">
        <v>340</v>
      </c>
      <c r="BXO427" s="165" t="s">
        <v>340</v>
      </c>
      <c r="BXP427" s="165" t="s">
        <v>340</v>
      </c>
      <c r="BXQ427" s="165" t="s">
        <v>340</v>
      </c>
      <c r="BXR427" s="165" t="s">
        <v>340</v>
      </c>
      <c r="BXS427" s="165" t="s">
        <v>340</v>
      </c>
      <c r="BXT427" s="165" t="s">
        <v>340</v>
      </c>
      <c r="BXU427" s="165" t="s">
        <v>340</v>
      </c>
      <c r="BXV427" s="165" t="s">
        <v>340</v>
      </c>
      <c r="BXW427" s="165" t="s">
        <v>340</v>
      </c>
      <c r="BXX427" s="165" t="s">
        <v>340</v>
      </c>
      <c r="BXY427" s="165" t="s">
        <v>340</v>
      </c>
      <c r="BXZ427" s="165" t="s">
        <v>340</v>
      </c>
      <c r="BYA427" s="165" t="s">
        <v>340</v>
      </c>
      <c r="BYB427" s="165" t="s">
        <v>340</v>
      </c>
      <c r="BYC427" s="165" t="s">
        <v>340</v>
      </c>
      <c r="BYD427" s="165" t="s">
        <v>340</v>
      </c>
      <c r="BYE427" s="165" t="s">
        <v>340</v>
      </c>
      <c r="BYF427" s="165" t="s">
        <v>340</v>
      </c>
      <c r="BYG427" s="165" t="s">
        <v>340</v>
      </c>
      <c r="BYH427" s="165" t="s">
        <v>340</v>
      </c>
      <c r="BYI427" s="165" t="s">
        <v>340</v>
      </c>
      <c r="BYJ427" s="165" t="s">
        <v>340</v>
      </c>
      <c r="BYK427" s="165" t="s">
        <v>340</v>
      </c>
      <c r="BYL427" s="165" t="s">
        <v>340</v>
      </c>
      <c r="BYM427" s="165" t="s">
        <v>340</v>
      </c>
      <c r="BYN427" s="165" t="s">
        <v>340</v>
      </c>
      <c r="BYO427" s="165" t="s">
        <v>340</v>
      </c>
      <c r="BYP427" s="165" t="s">
        <v>340</v>
      </c>
      <c r="BYQ427" s="165" t="s">
        <v>340</v>
      </c>
      <c r="BYR427" s="165" t="s">
        <v>340</v>
      </c>
      <c r="BYS427" s="165" t="s">
        <v>340</v>
      </c>
      <c r="BYT427" s="165" t="s">
        <v>340</v>
      </c>
      <c r="BYU427" s="165" t="s">
        <v>340</v>
      </c>
      <c r="BYV427" s="165" t="s">
        <v>340</v>
      </c>
      <c r="BYW427" s="165" t="s">
        <v>340</v>
      </c>
      <c r="BYX427" s="165" t="s">
        <v>340</v>
      </c>
      <c r="BYY427" s="165" t="s">
        <v>340</v>
      </c>
      <c r="BYZ427" s="165" t="s">
        <v>340</v>
      </c>
      <c r="BZA427" s="165" t="s">
        <v>340</v>
      </c>
      <c r="BZB427" s="165" t="s">
        <v>340</v>
      </c>
      <c r="BZC427" s="165" t="s">
        <v>340</v>
      </c>
      <c r="BZD427" s="165" t="s">
        <v>340</v>
      </c>
      <c r="BZE427" s="165" t="s">
        <v>340</v>
      </c>
      <c r="BZF427" s="165" t="s">
        <v>340</v>
      </c>
      <c r="BZG427" s="165" t="s">
        <v>340</v>
      </c>
      <c r="BZH427" s="165" t="s">
        <v>340</v>
      </c>
      <c r="BZI427" s="165" t="s">
        <v>340</v>
      </c>
      <c r="BZJ427" s="165" t="s">
        <v>340</v>
      </c>
      <c r="BZK427" s="165" t="s">
        <v>340</v>
      </c>
      <c r="BZL427" s="165" t="s">
        <v>340</v>
      </c>
      <c r="BZM427" s="165" t="s">
        <v>340</v>
      </c>
      <c r="BZN427" s="165" t="s">
        <v>340</v>
      </c>
      <c r="BZO427" s="165" t="s">
        <v>340</v>
      </c>
      <c r="BZP427" s="165" t="s">
        <v>340</v>
      </c>
      <c r="BZQ427" s="165" t="s">
        <v>340</v>
      </c>
      <c r="BZR427" s="165" t="s">
        <v>340</v>
      </c>
      <c r="BZS427" s="165" t="s">
        <v>340</v>
      </c>
      <c r="BZT427" s="165" t="s">
        <v>340</v>
      </c>
      <c r="BZU427" s="165" t="s">
        <v>340</v>
      </c>
      <c r="BZV427" s="165" t="s">
        <v>340</v>
      </c>
      <c r="BZW427" s="165" t="s">
        <v>340</v>
      </c>
      <c r="BZX427" s="165" t="s">
        <v>340</v>
      </c>
      <c r="BZY427" s="165" t="s">
        <v>340</v>
      </c>
      <c r="BZZ427" s="165" t="s">
        <v>340</v>
      </c>
      <c r="CAA427" s="165" t="s">
        <v>340</v>
      </c>
      <c r="CAB427" s="165" t="s">
        <v>340</v>
      </c>
      <c r="CAC427" s="165" t="s">
        <v>340</v>
      </c>
      <c r="CAD427" s="165" t="s">
        <v>340</v>
      </c>
      <c r="CAE427" s="165" t="s">
        <v>340</v>
      </c>
      <c r="CAF427" s="165" t="s">
        <v>340</v>
      </c>
      <c r="CAG427" s="165" t="s">
        <v>340</v>
      </c>
      <c r="CAH427" s="165" t="s">
        <v>340</v>
      </c>
      <c r="CAI427" s="165" t="s">
        <v>340</v>
      </c>
      <c r="CAJ427" s="165" t="s">
        <v>340</v>
      </c>
      <c r="CAK427" s="165" t="s">
        <v>340</v>
      </c>
      <c r="CAL427" s="165" t="s">
        <v>340</v>
      </c>
      <c r="CAM427" s="165" t="s">
        <v>340</v>
      </c>
      <c r="CAN427" s="165" t="s">
        <v>340</v>
      </c>
      <c r="CAO427" s="165" t="s">
        <v>340</v>
      </c>
      <c r="CAP427" s="165" t="s">
        <v>340</v>
      </c>
      <c r="CAQ427" s="165" t="s">
        <v>340</v>
      </c>
      <c r="CAR427" s="165" t="s">
        <v>340</v>
      </c>
      <c r="CAS427" s="165" t="s">
        <v>340</v>
      </c>
      <c r="CAT427" s="165" t="s">
        <v>340</v>
      </c>
      <c r="CAU427" s="165" t="s">
        <v>340</v>
      </c>
      <c r="CAV427" s="165" t="s">
        <v>340</v>
      </c>
      <c r="CAW427" s="165" t="s">
        <v>340</v>
      </c>
      <c r="CAX427" s="165" t="s">
        <v>340</v>
      </c>
      <c r="CAY427" s="165" t="s">
        <v>340</v>
      </c>
      <c r="CAZ427" s="165" t="s">
        <v>340</v>
      </c>
      <c r="CBA427" s="165" t="s">
        <v>340</v>
      </c>
      <c r="CBB427" s="165" t="s">
        <v>340</v>
      </c>
      <c r="CBC427" s="165" t="s">
        <v>340</v>
      </c>
      <c r="CBD427" s="165" t="s">
        <v>340</v>
      </c>
      <c r="CBE427" s="165" t="s">
        <v>340</v>
      </c>
      <c r="CBF427" s="165" t="s">
        <v>340</v>
      </c>
      <c r="CBG427" s="165" t="s">
        <v>340</v>
      </c>
      <c r="CBH427" s="165" t="s">
        <v>340</v>
      </c>
      <c r="CBI427" s="165" t="s">
        <v>340</v>
      </c>
      <c r="CBJ427" s="165" t="s">
        <v>340</v>
      </c>
      <c r="CBK427" s="165" t="s">
        <v>340</v>
      </c>
      <c r="CBL427" s="165" t="s">
        <v>340</v>
      </c>
      <c r="CBM427" s="165" t="s">
        <v>340</v>
      </c>
      <c r="CBN427" s="165" t="s">
        <v>340</v>
      </c>
      <c r="CBO427" s="165" t="s">
        <v>340</v>
      </c>
      <c r="CBP427" s="165" t="s">
        <v>340</v>
      </c>
      <c r="CBQ427" s="165" t="s">
        <v>340</v>
      </c>
      <c r="CBR427" s="165" t="s">
        <v>340</v>
      </c>
      <c r="CBS427" s="165" t="s">
        <v>340</v>
      </c>
      <c r="CBT427" s="165" t="s">
        <v>340</v>
      </c>
      <c r="CBU427" s="165" t="s">
        <v>340</v>
      </c>
      <c r="CBV427" s="165" t="s">
        <v>340</v>
      </c>
      <c r="CBW427" s="165" t="s">
        <v>340</v>
      </c>
      <c r="CBX427" s="165" t="s">
        <v>340</v>
      </c>
      <c r="CBY427" s="165" t="s">
        <v>340</v>
      </c>
      <c r="CBZ427" s="165" t="s">
        <v>340</v>
      </c>
      <c r="CCA427" s="165" t="s">
        <v>340</v>
      </c>
      <c r="CCB427" s="165" t="s">
        <v>340</v>
      </c>
      <c r="CCC427" s="165" t="s">
        <v>340</v>
      </c>
      <c r="CCD427" s="165" t="s">
        <v>340</v>
      </c>
      <c r="CCE427" s="165" t="s">
        <v>340</v>
      </c>
      <c r="CCF427" s="165" t="s">
        <v>340</v>
      </c>
      <c r="CCG427" s="165" t="s">
        <v>340</v>
      </c>
      <c r="CCH427" s="165" t="s">
        <v>340</v>
      </c>
      <c r="CCI427" s="165" t="s">
        <v>340</v>
      </c>
      <c r="CCJ427" s="165" t="s">
        <v>340</v>
      </c>
      <c r="CCK427" s="165" t="s">
        <v>340</v>
      </c>
      <c r="CCL427" s="165" t="s">
        <v>340</v>
      </c>
      <c r="CCM427" s="165" t="s">
        <v>340</v>
      </c>
      <c r="CCN427" s="165" t="s">
        <v>340</v>
      </c>
      <c r="CCO427" s="165" t="s">
        <v>340</v>
      </c>
      <c r="CCP427" s="165" t="s">
        <v>340</v>
      </c>
      <c r="CCQ427" s="165" t="s">
        <v>340</v>
      </c>
      <c r="CCR427" s="165" t="s">
        <v>340</v>
      </c>
      <c r="CCS427" s="165" t="s">
        <v>340</v>
      </c>
      <c r="CCT427" s="165" t="s">
        <v>340</v>
      </c>
      <c r="CCU427" s="165" t="s">
        <v>340</v>
      </c>
      <c r="CCV427" s="165" t="s">
        <v>340</v>
      </c>
      <c r="CCW427" s="165" t="s">
        <v>340</v>
      </c>
      <c r="CCX427" s="165" t="s">
        <v>340</v>
      </c>
      <c r="CCY427" s="165" t="s">
        <v>340</v>
      </c>
      <c r="CCZ427" s="165" t="s">
        <v>340</v>
      </c>
      <c r="CDA427" s="165" t="s">
        <v>340</v>
      </c>
      <c r="CDB427" s="165" t="s">
        <v>340</v>
      </c>
      <c r="CDC427" s="165" t="s">
        <v>340</v>
      </c>
      <c r="CDD427" s="165" t="s">
        <v>340</v>
      </c>
      <c r="CDE427" s="165" t="s">
        <v>340</v>
      </c>
      <c r="CDF427" s="165" t="s">
        <v>340</v>
      </c>
      <c r="CDG427" s="165" t="s">
        <v>340</v>
      </c>
      <c r="CDH427" s="165" t="s">
        <v>340</v>
      </c>
      <c r="CDI427" s="165" t="s">
        <v>340</v>
      </c>
      <c r="CDJ427" s="165" t="s">
        <v>340</v>
      </c>
      <c r="CDK427" s="165" t="s">
        <v>340</v>
      </c>
      <c r="CDL427" s="165" t="s">
        <v>340</v>
      </c>
      <c r="CDM427" s="165" t="s">
        <v>340</v>
      </c>
      <c r="CDN427" s="165" t="s">
        <v>340</v>
      </c>
      <c r="CDO427" s="165" t="s">
        <v>340</v>
      </c>
      <c r="CDP427" s="165" t="s">
        <v>340</v>
      </c>
      <c r="CDQ427" s="165" t="s">
        <v>340</v>
      </c>
      <c r="CDR427" s="165" t="s">
        <v>340</v>
      </c>
      <c r="CDS427" s="165" t="s">
        <v>340</v>
      </c>
      <c r="CDT427" s="165" t="s">
        <v>340</v>
      </c>
      <c r="CDU427" s="165" t="s">
        <v>340</v>
      </c>
      <c r="CDV427" s="165" t="s">
        <v>340</v>
      </c>
      <c r="CDW427" s="165" t="s">
        <v>340</v>
      </c>
      <c r="CDX427" s="165" t="s">
        <v>340</v>
      </c>
      <c r="CDY427" s="165" t="s">
        <v>340</v>
      </c>
      <c r="CDZ427" s="165" t="s">
        <v>340</v>
      </c>
      <c r="CEA427" s="165" t="s">
        <v>340</v>
      </c>
      <c r="CEB427" s="165" t="s">
        <v>340</v>
      </c>
      <c r="CEC427" s="165" t="s">
        <v>340</v>
      </c>
      <c r="CED427" s="165" t="s">
        <v>340</v>
      </c>
      <c r="CEE427" s="165" t="s">
        <v>340</v>
      </c>
      <c r="CEF427" s="165" t="s">
        <v>340</v>
      </c>
      <c r="CEG427" s="165" t="s">
        <v>340</v>
      </c>
      <c r="CEH427" s="165" t="s">
        <v>340</v>
      </c>
      <c r="CEI427" s="165" t="s">
        <v>340</v>
      </c>
      <c r="CEJ427" s="165" t="s">
        <v>340</v>
      </c>
      <c r="CEK427" s="165" t="s">
        <v>340</v>
      </c>
      <c r="CEL427" s="165" t="s">
        <v>340</v>
      </c>
      <c r="CEM427" s="165" t="s">
        <v>340</v>
      </c>
      <c r="CEN427" s="165" t="s">
        <v>340</v>
      </c>
      <c r="CEO427" s="165" t="s">
        <v>340</v>
      </c>
      <c r="CEP427" s="165" t="s">
        <v>340</v>
      </c>
      <c r="CEQ427" s="165" t="s">
        <v>340</v>
      </c>
      <c r="CER427" s="165" t="s">
        <v>340</v>
      </c>
      <c r="CES427" s="165" t="s">
        <v>340</v>
      </c>
      <c r="CET427" s="165" t="s">
        <v>340</v>
      </c>
      <c r="CEU427" s="165" t="s">
        <v>340</v>
      </c>
      <c r="CEV427" s="165" t="s">
        <v>340</v>
      </c>
      <c r="CEW427" s="165" t="s">
        <v>340</v>
      </c>
      <c r="CEX427" s="165" t="s">
        <v>340</v>
      </c>
      <c r="CEY427" s="165" t="s">
        <v>340</v>
      </c>
      <c r="CEZ427" s="165" t="s">
        <v>340</v>
      </c>
      <c r="CFA427" s="165" t="s">
        <v>340</v>
      </c>
      <c r="CFB427" s="165" t="s">
        <v>340</v>
      </c>
      <c r="CFC427" s="165" t="s">
        <v>340</v>
      </c>
      <c r="CFD427" s="165" t="s">
        <v>340</v>
      </c>
      <c r="CFE427" s="165" t="s">
        <v>340</v>
      </c>
      <c r="CFF427" s="165" t="s">
        <v>340</v>
      </c>
      <c r="CFG427" s="165" t="s">
        <v>340</v>
      </c>
      <c r="CFH427" s="165" t="s">
        <v>340</v>
      </c>
      <c r="CFI427" s="165" t="s">
        <v>340</v>
      </c>
      <c r="CFJ427" s="165" t="s">
        <v>340</v>
      </c>
      <c r="CFK427" s="165" t="s">
        <v>340</v>
      </c>
      <c r="CFL427" s="165" t="s">
        <v>340</v>
      </c>
      <c r="CFM427" s="165" t="s">
        <v>340</v>
      </c>
      <c r="CFN427" s="165" t="s">
        <v>340</v>
      </c>
      <c r="CFO427" s="165" t="s">
        <v>340</v>
      </c>
      <c r="CFP427" s="165" t="s">
        <v>340</v>
      </c>
      <c r="CFQ427" s="165" t="s">
        <v>340</v>
      </c>
      <c r="CFR427" s="165" t="s">
        <v>340</v>
      </c>
      <c r="CFS427" s="165" t="s">
        <v>340</v>
      </c>
      <c r="CFT427" s="165" t="s">
        <v>340</v>
      </c>
      <c r="CFU427" s="165" t="s">
        <v>340</v>
      </c>
      <c r="CFV427" s="165" t="s">
        <v>340</v>
      </c>
      <c r="CFW427" s="165" t="s">
        <v>340</v>
      </c>
      <c r="CFX427" s="165" t="s">
        <v>340</v>
      </c>
      <c r="CFY427" s="165" t="s">
        <v>340</v>
      </c>
      <c r="CFZ427" s="165" t="s">
        <v>340</v>
      </c>
      <c r="CGA427" s="165" t="s">
        <v>340</v>
      </c>
      <c r="CGB427" s="165" t="s">
        <v>340</v>
      </c>
      <c r="CGC427" s="165" t="s">
        <v>340</v>
      </c>
      <c r="CGD427" s="165" t="s">
        <v>340</v>
      </c>
      <c r="CGE427" s="165" t="s">
        <v>340</v>
      </c>
      <c r="CGF427" s="165" t="s">
        <v>340</v>
      </c>
      <c r="CGG427" s="165" t="s">
        <v>340</v>
      </c>
      <c r="CGH427" s="165" t="s">
        <v>340</v>
      </c>
      <c r="CGI427" s="165" t="s">
        <v>340</v>
      </c>
      <c r="CGJ427" s="165" t="s">
        <v>340</v>
      </c>
      <c r="CGK427" s="165" t="s">
        <v>340</v>
      </c>
      <c r="CGL427" s="165" t="s">
        <v>340</v>
      </c>
      <c r="CGM427" s="165" t="s">
        <v>340</v>
      </c>
      <c r="CGN427" s="165" t="s">
        <v>340</v>
      </c>
      <c r="CGO427" s="165" t="s">
        <v>340</v>
      </c>
      <c r="CGP427" s="165" t="s">
        <v>340</v>
      </c>
      <c r="CGQ427" s="165" t="s">
        <v>340</v>
      </c>
      <c r="CGR427" s="165" t="s">
        <v>340</v>
      </c>
      <c r="CGS427" s="165" t="s">
        <v>340</v>
      </c>
      <c r="CGT427" s="165" t="s">
        <v>340</v>
      </c>
      <c r="CGU427" s="165" t="s">
        <v>340</v>
      </c>
      <c r="CGV427" s="165" t="s">
        <v>340</v>
      </c>
      <c r="CGW427" s="165" t="s">
        <v>340</v>
      </c>
      <c r="CGX427" s="165" t="s">
        <v>340</v>
      </c>
      <c r="CGY427" s="165" t="s">
        <v>340</v>
      </c>
      <c r="CGZ427" s="165" t="s">
        <v>340</v>
      </c>
      <c r="CHA427" s="165" t="s">
        <v>340</v>
      </c>
      <c r="CHB427" s="165" t="s">
        <v>340</v>
      </c>
      <c r="CHC427" s="165" t="s">
        <v>340</v>
      </c>
      <c r="CHD427" s="165" t="s">
        <v>340</v>
      </c>
      <c r="CHE427" s="165" t="s">
        <v>340</v>
      </c>
      <c r="CHF427" s="165" t="s">
        <v>340</v>
      </c>
      <c r="CHG427" s="165" t="s">
        <v>340</v>
      </c>
      <c r="CHH427" s="165" t="s">
        <v>340</v>
      </c>
      <c r="CHI427" s="165" t="s">
        <v>340</v>
      </c>
      <c r="CHJ427" s="165" t="s">
        <v>340</v>
      </c>
      <c r="CHK427" s="165" t="s">
        <v>340</v>
      </c>
      <c r="CHL427" s="165" t="s">
        <v>340</v>
      </c>
      <c r="CHM427" s="165" t="s">
        <v>340</v>
      </c>
      <c r="CHN427" s="165" t="s">
        <v>340</v>
      </c>
      <c r="CHO427" s="165" t="s">
        <v>340</v>
      </c>
      <c r="CHP427" s="165" t="s">
        <v>340</v>
      </c>
      <c r="CHQ427" s="165" t="s">
        <v>340</v>
      </c>
      <c r="CHR427" s="165" t="s">
        <v>340</v>
      </c>
      <c r="CHS427" s="165" t="s">
        <v>340</v>
      </c>
      <c r="CHT427" s="165" t="s">
        <v>340</v>
      </c>
      <c r="CHU427" s="165" t="s">
        <v>340</v>
      </c>
      <c r="CHV427" s="165" t="s">
        <v>340</v>
      </c>
      <c r="CHW427" s="165" t="s">
        <v>340</v>
      </c>
      <c r="CHX427" s="165" t="s">
        <v>340</v>
      </c>
      <c r="CHY427" s="165" t="s">
        <v>340</v>
      </c>
      <c r="CHZ427" s="165" t="s">
        <v>340</v>
      </c>
      <c r="CIA427" s="165" t="s">
        <v>340</v>
      </c>
      <c r="CIB427" s="165" t="s">
        <v>340</v>
      </c>
      <c r="CIC427" s="165" t="s">
        <v>340</v>
      </c>
      <c r="CID427" s="165" t="s">
        <v>340</v>
      </c>
      <c r="CIE427" s="165" t="s">
        <v>340</v>
      </c>
      <c r="CIF427" s="165" t="s">
        <v>340</v>
      </c>
      <c r="CIG427" s="165" t="s">
        <v>340</v>
      </c>
      <c r="CIH427" s="165" t="s">
        <v>340</v>
      </c>
      <c r="CII427" s="165" t="s">
        <v>340</v>
      </c>
      <c r="CIJ427" s="165" t="s">
        <v>340</v>
      </c>
      <c r="CIK427" s="165" t="s">
        <v>340</v>
      </c>
      <c r="CIL427" s="165" t="s">
        <v>340</v>
      </c>
      <c r="CIM427" s="165" t="s">
        <v>340</v>
      </c>
      <c r="CIN427" s="165" t="s">
        <v>340</v>
      </c>
      <c r="CIO427" s="165" t="s">
        <v>340</v>
      </c>
      <c r="CIP427" s="165" t="s">
        <v>340</v>
      </c>
      <c r="CIQ427" s="165" t="s">
        <v>340</v>
      </c>
      <c r="CIR427" s="165" t="s">
        <v>340</v>
      </c>
      <c r="CIS427" s="165" t="s">
        <v>340</v>
      </c>
      <c r="CIT427" s="165" t="s">
        <v>340</v>
      </c>
      <c r="CIU427" s="165" t="s">
        <v>340</v>
      </c>
      <c r="CIV427" s="165" t="s">
        <v>340</v>
      </c>
      <c r="CIW427" s="165" t="s">
        <v>340</v>
      </c>
      <c r="CIX427" s="165" t="s">
        <v>340</v>
      </c>
      <c r="CIY427" s="165" t="s">
        <v>340</v>
      </c>
      <c r="CIZ427" s="165" t="s">
        <v>340</v>
      </c>
      <c r="CJA427" s="165" t="s">
        <v>340</v>
      </c>
      <c r="CJB427" s="165" t="s">
        <v>340</v>
      </c>
      <c r="CJC427" s="165" t="s">
        <v>340</v>
      </c>
      <c r="CJD427" s="165" t="s">
        <v>340</v>
      </c>
      <c r="CJE427" s="165" t="s">
        <v>340</v>
      </c>
      <c r="CJF427" s="165" t="s">
        <v>340</v>
      </c>
      <c r="CJG427" s="165" t="s">
        <v>340</v>
      </c>
      <c r="CJH427" s="165" t="s">
        <v>340</v>
      </c>
      <c r="CJI427" s="165" t="s">
        <v>340</v>
      </c>
      <c r="CJJ427" s="165" t="s">
        <v>340</v>
      </c>
      <c r="CJK427" s="165" t="s">
        <v>340</v>
      </c>
      <c r="CJL427" s="165" t="s">
        <v>340</v>
      </c>
      <c r="CJM427" s="165" t="s">
        <v>340</v>
      </c>
      <c r="CJN427" s="165" t="s">
        <v>340</v>
      </c>
      <c r="CJO427" s="165" t="s">
        <v>340</v>
      </c>
      <c r="CJP427" s="165" t="s">
        <v>340</v>
      </c>
      <c r="CJQ427" s="165" t="s">
        <v>340</v>
      </c>
      <c r="CJR427" s="165" t="s">
        <v>340</v>
      </c>
      <c r="CJS427" s="165" t="s">
        <v>340</v>
      </c>
      <c r="CJT427" s="165" t="s">
        <v>340</v>
      </c>
      <c r="CJU427" s="165" t="s">
        <v>340</v>
      </c>
      <c r="CJV427" s="165" t="s">
        <v>340</v>
      </c>
      <c r="CJW427" s="165" t="s">
        <v>340</v>
      </c>
      <c r="CJX427" s="165" t="s">
        <v>340</v>
      </c>
      <c r="CJY427" s="165" t="s">
        <v>340</v>
      </c>
      <c r="CJZ427" s="165" t="s">
        <v>340</v>
      </c>
      <c r="CKA427" s="165" t="s">
        <v>340</v>
      </c>
      <c r="CKB427" s="165" t="s">
        <v>340</v>
      </c>
      <c r="CKC427" s="165" t="s">
        <v>340</v>
      </c>
      <c r="CKD427" s="165" t="s">
        <v>340</v>
      </c>
      <c r="CKE427" s="165" t="s">
        <v>340</v>
      </c>
      <c r="CKF427" s="165" t="s">
        <v>340</v>
      </c>
      <c r="CKG427" s="165" t="s">
        <v>340</v>
      </c>
      <c r="CKH427" s="165" t="s">
        <v>340</v>
      </c>
      <c r="CKI427" s="165" t="s">
        <v>340</v>
      </c>
      <c r="CKJ427" s="165" t="s">
        <v>340</v>
      </c>
      <c r="CKK427" s="165" t="s">
        <v>340</v>
      </c>
      <c r="CKL427" s="165" t="s">
        <v>340</v>
      </c>
      <c r="CKM427" s="165" t="s">
        <v>340</v>
      </c>
      <c r="CKN427" s="165" t="s">
        <v>340</v>
      </c>
      <c r="CKO427" s="165" t="s">
        <v>340</v>
      </c>
      <c r="CKP427" s="165" t="s">
        <v>340</v>
      </c>
      <c r="CKQ427" s="165" t="s">
        <v>340</v>
      </c>
      <c r="CKR427" s="165" t="s">
        <v>340</v>
      </c>
      <c r="CKS427" s="165" t="s">
        <v>340</v>
      </c>
      <c r="CKT427" s="165" t="s">
        <v>340</v>
      </c>
      <c r="CKU427" s="165" t="s">
        <v>340</v>
      </c>
      <c r="CKV427" s="165" t="s">
        <v>340</v>
      </c>
      <c r="CKW427" s="165" t="s">
        <v>340</v>
      </c>
      <c r="CKX427" s="165" t="s">
        <v>340</v>
      </c>
      <c r="CKY427" s="165" t="s">
        <v>340</v>
      </c>
      <c r="CKZ427" s="165" t="s">
        <v>340</v>
      </c>
      <c r="CLA427" s="165" t="s">
        <v>340</v>
      </c>
      <c r="CLB427" s="165" t="s">
        <v>340</v>
      </c>
      <c r="CLC427" s="165" t="s">
        <v>340</v>
      </c>
      <c r="CLD427" s="165" t="s">
        <v>340</v>
      </c>
      <c r="CLE427" s="165" t="s">
        <v>340</v>
      </c>
      <c r="CLF427" s="165" t="s">
        <v>340</v>
      </c>
      <c r="CLG427" s="165" t="s">
        <v>340</v>
      </c>
      <c r="CLH427" s="165" t="s">
        <v>340</v>
      </c>
      <c r="CLI427" s="165" t="s">
        <v>340</v>
      </c>
      <c r="CLJ427" s="165" t="s">
        <v>340</v>
      </c>
      <c r="CLK427" s="165" t="s">
        <v>340</v>
      </c>
      <c r="CLL427" s="165" t="s">
        <v>340</v>
      </c>
      <c r="CLM427" s="165" t="s">
        <v>340</v>
      </c>
      <c r="CLN427" s="165" t="s">
        <v>340</v>
      </c>
      <c r="CLO427" s="165" t="s">
        <v>340</v>
      </c>
      <c r="CLP427" s="165" t="s">
        <v>340</v>
      </c>
      <c r="CLQ427" s="165" t="s">
        <v>340</v>
      </c>
      <c r="CLR427" s="165" t="s">
        <v>340</v>
      </c>
      <c r="CLS427" s="165" t="s">
        <v>340</v>
      </c>
      <c r="CLT427" s="165" t="s">
        <v>340</v>
      </c>
      <c r="CLU427" s="165" t="s">
        <v>340</v>
      </c>
      <c r="CLV427" s="165" t="s">
        <v>340</v>
      </c>
      <c r="CLW427" s="165" t="s">
        <v>340</v>
      </c>
      <c r="CLX427" s="165" t="s">
        <v>340</v>
      </c>
      <c r="CLY427" s="165" t="s">
        <v>340</v>
      </c>
      <c r="CLZ427" s="165" t="s">
        <v>340</v>
      </c>
      <c r="CMA427" s="165" t="s">
        <v>340</v>
      </c>
      <c r="CMB427" s="165" t="s">
        <v>340</v>
      </c>
      <c r="CMC427" s="165" t="s">
        <v>340</v>
      </c>
      <c r="CMD427" s="165" t="s">
        <v>340</v>
      </c>
      <c r="CME427" s="165" t="s">
        <v>340</v>
      </c>
      <c r="CMF427" s="165" t="s">
        <v>340</v>
      </c>
      <c r="CMG427" s="165" t="s">
        <v>340</v>
      </c>
      <c r="CMH427" s="165" t="s">
        <v>340</v>
      </c>
      <c r="CMI427" s="165" t="s">
        <v>340</v>
      </c>
      <c r="CMJ427" s="165" t="s">
        <v>340</v>
      </c>
      <c r="CMK427" s="165" t="s">
        <v>340</v>
      </c>
      <c r="CML427" s="165" t="s">
        <v>340</v>
      </c>
      <c r="CMM427" s="165" t="s">
        <v>340</v>
      </c>
      <c r="CMN427" s="165" t="s">
        <v>340</v>
      </c>
      <c r="CMO427" s="165" t="s">
        <v>340</v>
      </c>
      <c r="CMP427" s="165" t="s">
        <v>340</v>
      </c>
      <c r="CMQ427" s="165" t="s">
        <v>340</v>
      </c>
      <c r="CMR427" s="165" t="s">
        <v>340</v>
      </c>
      <c r="CMS427" s="165" t="s">
        <v>340</v>
      </c>
      <c r="CMT427" s="165" t="s">
        <v>340</v>
      </c>
      <c r="CMU427" s="165" t="s">
        <v>340</v>
      </c>
      <c r="CMV427" s="165" t="s">
        <v>340</v>
      </c>
      <c r="CMW427" s="165" t="s">
        <v>340</v>
      </c>
      <c r="CMX427" s="165" t="s">
        <v>340</v>
      </c>
      <c r="CMY427" s="165" t="s">
        <v>340</v>
      </c>
      <c r="CMZ427" s="165" t="s">
        <v>340</v>
      </c>
      <c r="CNA427" s="165" t="s">
        <v>340</v>
      </c>
      <c r="CNB427" s="165" t="s">
        <v>340</v>
      </c>
      <c r="CNC427" s="165" t="s">
        <v>340</v>
      </c>
      <c r="CND427" s="165" t="s">
        <v>340</v>
      </c>
      <c r="CNE427" s="165" t="s">
        <v>340</v>
      </c>
      <c r="CNF427" s="165" t="s">
        <v>340</v>
      </c>
      <c r="CNG427" s="165" t="s">
        <v>340</v>
      </c>
      <c r="CNH427" s="165" t="s">
        <v>340</v>
      </c>
      <c r="CNI427" s="165" t="s">
        <v>340</v>
      </c>
      <c r="CNJ427" s="165" t="s">
        <v>340</v>
      </c>
      <c r="CNK427" s="165" t="s">
        <v>340</v>
      </c>
      <c r="CNL427" s="165" t="s">
        <v>340</v>
      </c>
      <c r="CNM427" s="165" t="s">
        <v>340</v>
      </c>
      <c r="CNN427" s="165" t="s">
        <v>340</v>
      </c>
      <c r="CNO427" s="165" t="s">
        <v>340</v>
      </c>
      <c r="CNP427" s="165" t="s">
        <v>340</v>
      </c>
      <c r="CNQ427" s="165" t="s">
        <v>340</v>
      </c>
      <c r="CNR427" s="165" t="s">
        <v>340</v>
      </c>
      <c r="CNS427" s="165" t="s">
        <v>340</v>
      </c>
      <c r="CNT427" s="165" t="s">
        <v>340</v>
      </c>
      <c r="CNU427" s="165" t="s">
        <v>340</v>
      </c>
      <c r="CNV427" s="165" t="s">
        <v>340</v>
      </c>
      <c r="CNW427" s="165" t="s">
        <v>340</v>
      </c>
      <c r="CNX427" s="165" t="s">
        <v>340</v>
      </c>
      <c r="CNY427" s="165" t="s">
        <v>340</v>
      </c>
      <c r="CNZ427" s="165" t="s">
        <v>340</v>
      </c>
      <c r="COA427" s="165" t="s">
        <v>340</v>
      </c>
      <c r="COB427" s="165" t="s">
        <v>340</v>
      </c>
      <c r="COC427" s="165" t="s">
        <v>340</v>
      </c>
      <c r="COD427" s="165" t="s">
        <v>340</v>
      </c>
      <c r="COE427" s="165" t="s">
        <v>340</v>
      </c>
      <c r="COF427" s="165" t="s">
        <v>340</v>
      </c>
      <c r="COG427" s="165" t="s">
        <v>340</v>
      </c>
      <c r="COH427" s="165" t="s">
        <v>340</v>
      </c>
      <c r="COI427" s="165" t="s">
        <v>340</v>
      </c>
      <c r="COJ427" s="165" t="s">
        <v>340</v>
      </c>
      <c r="COK427" s="165" t="s">
        <v>340</v>
      </c>
      <c r="COL427" s="165" t="s">
        <v>340</v>
      </c>
      <c r="COM427" s="165" t="s">
        <v>340</v>
      </c>
      <c r="CON427" s="165" t="s">
        <v>340</v>
      </c>
      <c r="COO427" s="165" t="s">
        <v>340</v>
      </c>
      <c r="COP427" s="165" t="s">
        <v>340</v>
      </c>
      <c r="COQ427" s="165" t="s">
        <v>340</v>
      </c>
      <c r="COR427" s="165" t="s">
        <v>340</v>
      </c>
      <c r="COS427" s="165" t="s">
        <v>340</v>
      </c>
      <c r="COT427" s="165" t="s">
        <v>340</v>
      </c>
      <c r="COU427" s="165" t="s">
        <v>340</v>
      </c>
      <c r="COV427" s="165" t="s">
        <v>340</v>
      </c>
      <c r="COW427" s="165" t="s">
        <v>340</v>
      </c>
      <c r="COX427" s="165" t="s">
        <v>340</v>
      </c>
      <c r="COY427" s="165" t="s">
        <v>340</v>
      </c>
      <c r="COZ427" s="165" t="s">
        <v>340</v>
      </c>
      <c r="CPA427" s="165" t="s">
        <v>340</v>
      </c>
      <c r="CPB427" s="165" t="s">
        <v>340</v>
      </c>
      <c r="CPC427" s="165" t="s">
        <v>340</v>
      </c>
      <c r="CPD427" s="165" t="s">
        <v>340</v>
      </c>
      <c r="CPE427" s="165" t="s">
        <v>340</v>
      </c>
      <c r="CPF427" s="165" t="s">
        <v>340</v>
      </c>
      <c r="CPG427" s="165" t="s">
        <v>340</v>
      </c>
      <c r="CPH427" s="165" t="s">
        <v>340</v>
      </c>
      <c r="CPI427" s="165" t="s">
        <v>340</v>
      </c>
      <c r="CPJ427" s="165" t="s">
        <v>340</v>
      </c>
      <c r="CPK427" s="165" t="s">
        <v>340</v>
      </c>
      <c r="CPL427" s="165" t="s">
        <v>340</v>
      </c>
      <c r="CPM427" s="165" t="s">
        <v>340</v>
      </c>
      <c r="CPN427" s="165" t="s">
        <v>340</v>
      </c>
      <c r="CPO427" s="165" t="s">
        <v>340</v>
      </c>
      <c r="CPP427" s="165" t="s">
        <v>340</v>
      </c>
      <c r="CPQ427" s="165" t="s">
        <v>340</v>
      </c>
      <c r="CPR427" s="165" t="s">
        <v>340</v>
      </c>
      <c r="CPS427" s="165" t="s">
        <v>340</v>
      </c>
      <c r="CPT427" s="165" t="s">
        <v>340</v>
      </c>
      <c r="CPU427" s="165" t="s">
        <v>340</v>
      </c>
      <c r="CPV427" s="165" t="s">
        <v>340</v>
      </c>
      <c r="CPW427" s="165" t="s">
        <v>340</v>
      </c>
      <c r="CPX427" s="165" t="s">
        <v>340</v>
      </c>
      <c r="CPY427" s="165" t="s">
        <v>340</v>
      </c>
      <c r="CPZ427" s="165" t="s">
        <v>340</v>
      </c>
      <c r="CQA427" s="165" t="s">
        <v>340</v>
      </c>
      <c r="CQB427" s="165" t="s">
        <v>340</v>
      </c>
      <c r="CQC427" s="165" t="s">
        <v>340</v>
      </c>
      <c r="CQD427" s="165" t="s">
        <v>340</v>
      </c>
      <c r="CQE427" s="165" t="s">
        <v>340</v>
      </c>
      <c r="CQF427" s="165" t="s">
        <v>340</v>
      </c>
      <c r="CQG427" s="165" t="s">
        <v>340</v>
      </c>
      <c r="CQH427" s="165" t="s">
        <v>340</v>
      </c>
      <c r="CQI427" s="165" t="s">
        <v>340</v>
      </c>
      <c r="CQJ427" s="165" t="s">
        <v>340</v>
      </c>
      <c r="CQK427" s="165" t="s">
        <v>340</v>
      </c>
      <c r="CQL427" s="165" t="s">
        <v>340</v>
      </c>
      <c r="CQM427" s="165" t="s">
        <v>340</v>
      </c>
      <c r="CQN427" s="165" t="s">
        <v>340</v>
      </c>
      <c r="CQO427" s="165" t="s">
        <v>340</v>
      </c>
      <c r="CQP427" s="165" t="s">
        <v>340</v>
      </c>
      <c r="CQQ427" s="165" t="s">
        <v>340</v>
      </c>
      <c r="CQR427" s="165" t="s">
        <v>340</v>
      </c>
      <c r="CQS427" s="165" t="s">
        <v>340</v>
      </c>
      <c r="CQT427" s="165" t="s">
        <v>340</v>
      </c>
      <c r="CQU427" s="165" t="s">
        <v>340</v>
      </c>
      <c r="CQV427" s="165" t="s">
        <v>340</v>
      </c>
      <c r="CQW427" s="165" t="s">
        <v>340</v>
      </c>
      <c r="CQX427" s="165" t="s">
        <v>340</v>
      </c>
      <c r="CQY427" s="165" t="s">
        <v>340</v>
      </c>
      <c r="CQZ427" s="165" t="s">
        <v>340</v>
      </c>
      <c r="CRA427" s="165" t="s">
        <v>340</v>
      </c>
      <c r="CRB427" s="165" t="s">
        <v>340</v>
      </c>
      <c r="CRC427" s="165" t="s">
        <v>340</v>
      </c>
      <c r="CRD427" s="165" t="s">
        <v>340</v>
      </c>
      <c r="CRE427" s="165" t="s">
        <v>340</v>
      </c>
      <c r="CRF427" s="165" t="s">
        <v>340</v>
      </c>
      <c r="CRG427" s="165" t="s">
        <v>340</v>
      </c>
      <c r="CRH427" s="165" t="s">
        <v>340</v>
      </c>
      <c r="CRI427" s="165" t="s">
        <v>340</v>
      </c>
      <c r="CRJ427" s="165" t="s">
        <v>340</v>
      </c>
      <c r="CRK427" s="165" t="s">
        <v>340</v>
      </c>
      <c r="CRL427" s="165" t="s">
        <v>340</v>
      </c>
      <c r="CRM427" s="165" t="s">
        <v>340</v>
      </c>
      <c r="CRN427" s="165" t="s">
        <v>340</v>
      </c>
      <c r="CRO427" s="165" t="s">
        <v>340</v>
      </c>
      <c r="CRP427" s="165" t="s">
        <v>340</v>
      </c>
      <c r="CRQ427" s="165" t="s">
        <v>340</v>
      </c>
      <c r="CRR427" s="165" t="s">
        <v>340</v>
      </c>
      <c r="CRS427" s="165" t="s">
        <v>340</v>
      </c>
      <c r="CRT427" s="165" t="s">
        <v>340</v>
      </c>
      <c r="CRU427" s="165" t="s">
        <v>340</v>
      </c>
      <c r="CRV427" s="165" t="s">
        <v>340</v>
      </c>
      <c r="CRW427" s="165" t="s">
        <v>340</v>
      </c>
      <c r="CRX427" s="165" t="s">
        <v>340</v>
      </c>
      <c r="CRY427" s="165" t="s">
        <v>340</v>
      </c>
      <c r="CRZ427" s="165" t="s">
        <v>340</v>
      </c>
      <c r="CSA427" s="165" t="s">
        <v>340</v>
      </c>
      <c r="CSB427" s="165" t="s">
        <v>340</v>
      </c>
      <c r="CSC427" s="165" t="s">
        <v>340</v>
      </c>
      <c r="CSD427" s="165" t="s">
        <v>340</v>
      </c>
      <c r="CSE427" s="165" t="s">
        <v>340</v>
      </c>
      <c r="CSF427" s="165" t="s">
        <v>340</v>
      </c>
      <c r="CSG427" s="165" t="s">
        <v>340</v>
      </c>
      <c r="CSH427" s="165" t="s">
        <v>340</v>
      </c>
      <c r="CSI427" s="165" t="s">
        <v>340</v>
      </c>
      <c r="CSJ427" s="165" t="s">
        <v>340</v>
      </c>
      <c r="CSK427" s="165" t="s">
        <v>340</v>
      </c>
      <c r="CSL427" s="165" t="s">
        <v>340</v>
      </c>
      <c r="CSM427" s="165" t="s">
        <v>340</v>
      </c>
      <c r="CSN427" s="165" t="s">
        <v>340</v>
      </c>
      <c r="CSO427" s="165" t="s">
        <v>340</v>
      </c>
      <c r="CSP427" s="165" t="s">
        <v>340</v>
      </c>
      <c r="CSQ427" s="165" t="s">
        <v>340</v>
      </c>
      <c r="CSR427" s="165" t="s">
        <v>340</v>
      </c>
      <c r="CSS427" s="165" t="s">
        <v>340</v>
      </c>
      <c r="CST427" s="165" t="s">
        <v>340</v>
      </c>
      <c r="CSU427" s="165" t="s">
        <v>340</v>
      </c>
      <c r="CSV427" s="165" t="s">
        <v>340</v>
      </c>
      <c r="CSW427" s="165" t="s">
        <v>340</v>
      </c>
      <c r="CSX427" s="165" t="s">
        <v>340</v>
      </c>
      <c r="CSY427" s="165" t="s">
        <v>340</v>
      </c>
      <c r="CSZ427" s="165" t="s">
        <v>340</v>
      </c>
      <c r="CTA427" s="165" t="s">
        <v>340</v>
      </c>
      <c r="CTB427" s="165" t="s">
        <v>340</v>
      </c>
      <c r="CTC427" s="165" t="s">
        <v>340</v>
      </c>
      <c r="CTD427" s="165" t="s">
        <v>340</v>
      </c>
      <c r="CTE427" s="165" t="s">
        <v>340</v>
      </c>
      <c r="CTF427" s="165" t="s">
        <v>340</v>
      </c>
      <c r="CTG427" s="165" t="s">
        <v>340</v>
      </c>
      <c r="CTH427" s="165" t="s">
        <v>340</v>
      </c>
      <c r="CTI427" s="165" t="s">
        <v>340</v>
      </c>
      <c r="CTJ427" s="165" t="s">
        <v>340</v>
      </c>
      <c r="CTK427" s="165" t="s">
        <v>340</v>
      </c>
      <c r="CTL427" s="165" t="s">
        <v>340</v>
      </c>
      <c r="CTM427" s="165" t="s">
        <v>340</v>
      </c>
      <c r="CTN427" s="165" t="s">
        <v>340</v>
      </c>
      <c r="CTO427" s="165" t="s">
        <v>340</v>
      </c>
      <c r="CTP427" s="165" t="s">
        <v>340</v>
      </c>
      <c r="CTQ427" s="165" t="s">
        <v>340</v>
      </c>
      <c r="CTR427" s="165" t="s">
        <v>340</v>
      </c>
      <c r="CTS427" s="165" t="s">
        <v>340</v>
      </c>
      <c r="CTT427" s="165" t="s">
        <v>340</v>
      </c>
      <c r="CTU427" s="165" t="s">
        <v>340</v>
      </c>
      <c r="CTV427" s="165" t="s">
        <v>340</v>
      </c>
      <c r="CTW427" s="165" t="s">
        <v>340</v>
      </c>
      <c r="CTX427" s="165" t="s">
        <v>340</v>
      </c>
      <c r="CTY427" s="165" t="s">
        <v>340</v>
      </c>
      <c r="CTZ427" s="165" t="s">
        <v>340</v>
      </c>
      <c r="CUA427" s="165" t="s">
        <v>340</v>
      </c>
      <c r="CUB427" s="165" t="s">
        <v>340</v>
      </c>
      <c r="CUC427" s="165" t="s">
        <v>340</v>
      </c>
      <c r="CUD427" s="165" t="s">
        <v>340</v>
      </c>
      <c r="CUE427" s="165" t="s">
        <v>340</v>
      </c>
      <c r="CUF427" s="165" t="s">
        <v>340</v>
      </c>
      <c r="CUG427" s="165" t="s">
        <v>340</v>
      </c>
      <c r="CUH427" s="165" t="s">
        <v>340</v>
      </c>
      <c r="CUI427" s="165" t="s">
        <v>340</v>
      </c>
      <c r="CUJ427" s="165" t="s">
        <v>340</v>
      </c>
      <c r="CUK427" s="165" t="s">
        <v>340</v>
      </c>
      <c r="CUL427" s="165" t="s">
        <v>340</v>
      </c>
      <c r="CUM427" s="165" t="s">
        <v>340</v>
      </c>
      <c r="CUN427" s="165" t="s">
        <v>340</v>
      </c>
      <c r="CUO427" s="165" t="s">
        <v>340</v>
      </c>
      <c r="CUP427" s="165" t="s">
        <v>340</v>
      </c>
      <c r="CUQ427" s="165" t="s">
        <v>340</v>
      </c>
      <c r="CUR427" s="165" t="s">
        <v>340</v>
      </c>
      <c r="CUS427" s="165" t="s">
        <v>340</v>
      </c>
      <c r="CUT427" s="165" t="s">
        <v>340</v>
      </c>
      <c r="CUU427" s="165" t="s">
        <v>340</v>
      </c>
      <c r="CUV427" s="165" t="s">
        <v>340</v>
      </c>
      <c r="CUW427" s="165" t="s">
        <v>340</v>
      </c>
      <c r="CUX427" s="165" t="s">
        <v>340</v>
      </c>
      <c r="CUY427" s="165" t="s">
        <v>340</v>
      </c>
      <c r="CUZ427" s="165" t="s">
        <v>340</v>
      </c>
      <c r="CVA427" s="165" t="s">
        <v>340</v>
      </c>
      <c r="CVB427" s="165" t="s">
        <v>340</v>
      </c>
      <c r="CVC427" s="165" t="s">
        <v>340</v>
      </c>
      <c r="CVD427" s="165" t="s">
        <v>340</v>
      </c>
      <c r="CVE427" s="165" t="s">
        <v>340</v>
      </c>
      <c r="CVF427" s="165" t="s">
        <v>340</v>
      </c>
      <c r="CVG427" s="165" t="s">
        <v>340</v>
      </c>
      <c r="CVH427" s="165" t="s">
        <v>340</v>
      </c>
      <c r="CVI427" s="165" t="s">
        <v>340</v>
      </c>
      <c r="CVJ427" s="165" t="s">
        <v>340</v>
      </c>
      <c r="CVK427" s="165" t="s">
        <v>340</v>
      </c>
      <c r="CVL427" s="165" t="s">
        <v>340</v>
      </c>
      <c r="CVM427" s="165" t="s">
        <v>340</v>
      </c>
      <c r="CVN427" s="165" t="s">
        <v>340</v>
      </c>
      <c r="CVO427" s="165" t="s">
        <v>340</v>
      </c>
      <c r="CVP427" s="165" t="s">
        <v>340</v>
      </c>
      <c r="CVQ427" s="165" t="s">
        <v>340</v>
      </c>
      <c r="CVR427" s="165" t="s">
        <v>340</v>
      </c>
      <c r="CVS427" s="165" t="s">
        <v>340</v>
      </c>
      <c r="CVT427" s="165" t="s">
        <v>340</v>
      </c>
      <c r="CVU427" s="165" t="s">
        <v>340</v>
      </c>
      <c r="CVV427" s="165" t="s">
        <v>340</v>
      </c>
      <c r="CVW427" s="165" t="s">
        <v>340</v>
      </c>
      <c r="CVX427" s="165" t="s">
        <v>340</v>
      </c>
      <c r="CVY427" s="165" t="s">
        <v>340</v>
      </c>
      <c r="CVZ427" s="165" t="s">
        <v>340</v>
      </c>
      <c r="CWA427" s="165" t="s">
        <v>340</v>
      </c>
      <c r="CWB427" s="165" t="s">
        <v>340</v>
      </c>
      <c r="CWC427" s="165" t="s">
        <v>340</v>
      </c>
      <c r="CWD427" s="165" t="s">
        <v>340</v>
      </c>
      <c r="CWE427" s="165" t="s">
        <v>340</v>
      </c>
      <c r="CWF427" s="165" t="s">
        <v>340</v>
      </c>
      <c r="CWG427" s="165" t="s">
        <v>340</v>
      </c>
      <c r="CWH427" s="165" t="s">
        <v>340</v>
      </c>
      <c r="CWI427" s="165" t="s">
        <v>340</v>
      </c>
      <c r="CWJ427" s="165" t="s">
        <v>340</v>
      </c>
      <c r="CWK427" s="165" t="s">
        <v>340</v>
      </c>
      <c r="CWL427" s="165" t="s">
        <v>340</v>
      </c>
      <c r="CWM427" s="165" t="s">
        <v>340</v>
      </c>
      <c r="CWN427" s="165" t="s">
        <v>340</v>
      </c>
      <c r="CWO427" s="165" t="s">
        <v>340</v>
      </c>
      <c r="CWP427" s="165" t="s">
        <v>340</v>
      </c>
      <c r="CWQ427" s="165" t="s">
        <v>340</v>
      </c>
      <c r="CWR427" s="165" t="s">
        <v>340</v>
      </c>
      <c r="CWS427" s="165" t="s">
        <v>340</v>
      </c>
      <c r="CWT427" s="165" t="s">
        <v>340</v>
      </c>
      <c r="CWU427" s="165" t="s">
        <v>340</v>
      </c>
      <c r="CWV427" s="165" t="s">
        <v>340</v>
      </c>
      <c r="CWW427" s="165" t="s">
        <v>340</v>
      </c>
      <c r="CWX427" s="165" t="s">
        <v>340</v>
      </c>
      <c r="CWY427" s="165" t="s">
        <v>340</v>
      </c>
      <c r="CWZ427" s="165" t="s">
        <v>340</v>
      </c>
      <c r="CXA427" s="165" t="s">
        <v>340</v>
      </c>
      <c r="CXB427" s="165" t="s">
        <v>340</v>
      </c>
      <c r="CXC427" s="165" t="s">
        <v>340</v>
      </c>
      <c r="CXD427" s="165" t="s">
        <v>340</v>
      </c>
      <c r="CXE427" s="165" t="s">
        <v>340</v>
      </c>
      <c r="CXF427" s="165" t="s">
        <v>340</v>
      </c>
      <c r="CXG427" s="165" t="s">
        <v>340</v>
      </c>
      <c r="CXH427" s="165" t="s">
        <v>340</v>
      </c>
      <c r="CXI427" s="165" t="s">
        <v>340</v>
      </c>
      <c r="CXJ427" s="165" t="s">
        <v>340</v>
      </c>
      <c r="CXK427" s="165" t="s">
        <v>340</v>
      </c>
      <c r="CXL427" s="165" t="s">
        <v>340</v>
      </c>
      <c r="CXM427" s="165" t="s">
        <v>340</v>
      </c>
      <c r="CXN427" s="165" t="s">
        <v>340</v>
      </c>
      <c r="CXO427" s="165" t="s">
        <v>340</v>
      </c>
      <c r="CXP427" s="165" t="s">
        <v>340</v>
      </c>
      <c r="CXQ427" s="165" t="s">
        <v>340</v>
      </c>
      <c r="CXR427" s="165" t="s">
        <v>340</v>
      </c>
      <c r="CXS427" s="165" t="s">
        <v>340</v>
      </c>
      <c r="CXT427" s="165" t="s">
        <v>340</v>
      </c>
      <c r="CXU427" s="165" t="s">
        <v>340</v>
      </c>
      <c r="CXV427" s="165" t="s">
        <v>340</v>
      </c>
      <c r="CXW427" s="165" t="s">
        <v>340</v>
      </c>
      <c r="CXX427" s="165" t="s">
        <v>340</v>
      </c>
      <c r="CXY427" s="165" t="s">
        <v>340</v>
      </c>
      <c r="CXZ427" s="165" t="s">
        <v>340</v>
      </c>
      <c r="CYA427" s="165" t="s">
        <v>340</v>
      </c>
      <c r="CYB427" s="165" t="s">
        <v>340</v>
      </c>
      <c r="CYC427" s="165" t="s">
        <v>340</v>
      </c>
      <c r="CYD427" s="165" t="s">
        <v>340</v>
      </c>
      <c r="CYE427" s="165" t="s">
        <v>340</v>
      </c>
      <c r="CYF427" s="165" t="s">
        <v>340</v>
      </c>
      <c r="CYG427" s="165" t="s">
        <v>340</v>
      </c>
      <c r="CYH427" s="165" t="s">
        <v>340</v>
      </c>
      <c r="CYI427" s="165" t="s">
        <v>340</v>
      </c>
      <c r="CYJ427" s="165" t="s">
        <v>340</v>
      </c>
      <c r="CYK427" s="165" t="s">
        <v>340</v>
      </c>
      <c r="CYL427" s="165" t="s">
        <v>340</v>
      </c>
      <c r="CYM427" s="165" t="s">
        <v>340</v>
      </c>
      <c r="CYN427" s="165" t="s">
        <v>340</v>
      </c>
      <c r="CYO427" s="165" t="s">
        <v>340</v>
      </c>
      <c r="CYP427" s="165" t="s">
        <v>340</v>
      </c>
      <c r="CYQ427" s="165" t="s">
        <v>340</v>
      </c>
      <c r="CYR427" s="165" t="s">
        <v>340</v>
      </c>
      <c r="CYS427" s="165" t="s">
        <v>340</v>
      </c>
      <c r="CYT427" s="165" t="s">
        <v>340</v>
      </c>
      <c r="CYU427" s="165" t="s">
        <v>340</v>
      </c>
      <c r="CYV427" s="165" t="s">
        <v>340</v>
      </c>
      <c r="CYW427" s="165" t="s">
        <v>340</v>
      </c>
      <c r="CYX427" s="165" t="s">
        <v>340</v>
      </c>
      <c r="CYY427" s="165" t="s">
        <v>340</v>
      </c>
      <c r="CYZ427" s="165" t="s">
        <v>340</v>
      </c>
      <c r="CZA427" s="165" t="s">
        <v>340</v>
      </c>
      <c r="CZB427" s="165" t="s">
        <v>340</v>
      </c>
      <c r="CZC427" s="165" t="s">
        <v>340</v>
      </c>
      <c r="CZD427" s="165" t="s">
        <v>340</v>
      </c>
      <c r="CZE427" s="165" t="s">
        <v>340</v>
      </c>
      <c r="CZF427" s="165" t="s">
        <v>340</v>
      </c>
      <c r="CZG427" s="165" t="s">
        <v>340</v>
      </c>
      <c r="CZH427" s="165" t="s">
        <v>340</v>
      </c>
      <c r="CZI427" s="165" t="s">
        <v>340</v>
      </c>
      <c r="CZJ427" s="165" t="s">
        <v>340</v>
      </c>
      <c r="CZK427" s="165" t="s">
        <v>340</v>
      </c>
      <c r="CZL427" s="165" t="s">
        <v>340</v>
      </c>
      <c r="CZM427" s="165" t="s">
        <v>340</v>
      </c>
      <c r="CZN427" s="165" t="s">
        <v>340</v>
      </c>
      <c r="CZO427" s="165" t="s">
        <v>340</v>
      </c>
      <c r="CZP427" s="165" t="s">
        <v>340</v>
      </c>
      <c r="CZQ427" s="165" t="s">
        <v>340</v>
      </c>
      <c r="CZR427" s="165" t="s">
        <v>340</v>
      </c>
      <c r="CZS427" s="165" t="s">
        <v>340</v>
      </c>
      <c r="CZT427" s="165" t="s">
        <v>340</v>
      </c>
      <c r="CZU427" s="165" t="s">
        <v>340</v>
      </c>
      <c r="CZV427" s="165" t="s">
        <v>340</v>
      </c>
      <c r="CZW427" s="165" t="s">
        <v>340</v>
      </c>
      <c r="CZX427" s="165" t="s">
        <v>340</v>
      </c>
      <c r="CZY427" s="165" t="s">
        <v>340</v>
      </c>
      <c r="CZZ427" s="165" t="s">
        <v>340</v>
      </c>
      <c r="DAA427" s="165" t="s">
        <v>340</v>
      </c>
      <c r="DAB427" s="165" t="s">
        <v>340</v>
      </c>
      <c r="DAC427" s="165" t="s">
        <v>340</v>
      </c>
      <c r="DAD427" s="165" t="s">
        <v>340</v>
      </c>
      <c r="DAE427" s="165" t="s">
        <v>340</v>
      </c>
      <c r="DAF427" s="165" t="s">
        <v>340</v>
      </c>
      <c r="DAG427" s="165" t="s">
        <v>340</v>
      </c>
      <c r="DAH427" s="165" t="s">
        <v>340</v>
      </c>
      <c r="DAI427" s="165" t="s">
        <v>340</v>
      </c>
      <c r="DAJ427" s="165" t="s">
        <v>340</v>
      </c>
      <c r="DAK427" s="165" t="s">
        <v>340</v>
      </c>
      <c r="DAL427" s="165" t="s">
        <v>340</v>
      </c>
      <c r="DAM427" s="165" t="s">
        <v>340</v>
      </c>
      <c r="DAN427" s="165" t="s">
        <v>340</v>
      </c>
      <c r="DAO427" s="165" t="s">
        <v>340</v>
      </c>
      <c r="DAP427" s="165" t="s">
        <v>340</v>
      </c>
      <c r="DAQ427" s="165" t="s">
        <v>340</v>
      </c>
      <c r="DAR427" s="165" t="s">
        <v>340</v>
      </c>
      <c r="DAS427" s="165" t="s">
        <v>340</v>
      </c>
      <c r="DAT427" s="165" t="s">
        <v>340</v>
      </c>
      <c r="DAU427" s="165" t="s">
        <v>340</v>
      </c>
      <c r="DAV427" s="165" t="s">
        <v>340</v>
      </c>
      <c r="DAW427" s="165" t="s">
        <v>340</v>
      </c>
      <c r="DAX427" s="165" t="s">
        <v>340</v>
      </c>
      <c r="DAY427" s="165" t="s">
        <v>340</v>
      </c>
      <c r="DAZ427" s="165" t="s">
        <v>340</v>
      </c>
      <c r="DBA427" s="165" t="s">
        <v>340</v>
      </c>
      <c r="DBB427" s="165" t="s">
        <v>340</v>
      </c>
      <c r="DBC427" s="165" t="s">
        <v>340</v>
      </c>
      <c r="DBD427" s="165" t="s">
        <v>340</v>
      </c>
      <c r="DBE427" s="165" t="s">
        <v>340</v>
      </c>
      <c r="DBF427" s="165" t="s">
        <v>340</v>
      </c>
      <c r="DBG427" s="165" t="s">
        <v>340</v>
      </c>
      <c r="DBH427" s="165" t="s">
        <v>340</v>
      </c>
      <c r="DBI427" s="165" t="s">
        <v>340</v>
      </c>
      <c r="DBJ427" s="165" t="s">
        <v>340</v>
      </c>
      <c r="DBK427" s="165" t="s">
        <v>340</v>
      </c>
      <c r="DBL427" s="165" t="s">
        <v>340</v>
      </c>
      <c r="DBM427" s="165" t="s">
        <v>340</v>
      </c>
      <c r="DBN427" s="165" t="s">
        <v>340</v>
      </c>
      <c r="DBO427" s="165" t="s">
        <v>340</v>
      </c>
      <c r="DBP427" s="165" t="s">
        <v>340</v>
      </c>
      <c r="DBQ427" s="165" t="s">
        <v>340</v>
      </c>
      <c r="DBR427" s="165" t="s">
        <v>340</v>
      </c>
      <c r="DBS427" s="165" t="s">
        <v>340</v>
      </c>
      <c r="DBT427" s="165" t="s">
        <v>340</v>
      </c>
      <c r="DBU427" s="165" t="s">
        <v>340</v>
      </c>
      <c r="DBV427" s="165" t="s">
        <v>340</v>
      </c>
      <c r="DBW427" s="165" t="s">
        <v>340</v>
      </c>
      <c r="DBX427" s="165" t="s">
        <v>340</v>
      </c>
      <c r="DBY427" s="165" t="s">
        <v>340</v>
      </c>
      <c r="DBZ427" s="165" t="s">
        <v>340</v>
      </c>
      <c r="DCA427" s="165" t="s">
        <v>340</v>
      </c>
      <c r="DCB427" s="165" t="s">
        <v>340</v>
      </c>
      <c r="DCC427" s="165" t="s">
        <v>340</v>
      </c>
      <c r="DCD427" s="165" t="s">
        <v>340</v>
      </c>
      <c r="DCE427" s="165" t="s">
        <v>340</v>
      </c>
      <c r="DCF427" s="165" t="s">
        <v>340</v>
      </c>
      <c r="DCG427" s="165" t="s">
        <v>340</v>
      </c>
      <c r="DCH427" s="165" t="s">
        <v>340</v>
      </c>
      <c r="DCI427" s="165" t="s">
        <v>340</v>
      </c>
      <c r="DCJ427" s="165" t="s">
        <v>340</v>
      </c>
      <c r="DCK427" s="165" t="s">
        <v>340</v>
      </c>
      <c r="DCL427" s="165" t="s">
        <v>340</v>
      </c>
      <c r="DCM427" s="165" t="s">
        <v>340</v>
      </c>
      <c r="DCN427" s="165" t="s">
        <v>340</v>
      </c>
      <c r="DCO427" s="165" t="s">
        <v>340</v>
      </c>
      <c r="DCP427" s="165" t="s">
        <v>340</v>
      </c>
      <c r="DCQ427" s="165" t="s">
        <v>340</v>
      </c>
      <c r="DCR427" s="165" t="s">
        <v>340</v>
      </c>
      <c r="DCS427" s="165" t="s">
        <v>340</v>
      </c>
      <c r="DCT427" s="165" t="s">
        <v>340</v>
      </c>
      <c r="DCU427" s="165" t="s">
        <v>340</v>
      </c>
      <c r="DCV427" s="165" t="s">
        <v>340</v>
      </c>
      <c r="DCW427" s="165" t="s">
        <v>340</v>
      </c>
      <c r="DCX427" s="165" t="s">
        <v>340</v>
      </c>
      <c r="DCY427" s="165" t="s">
        <v>340</v>
      </c>
      <c r="DCZ427" s="165" t="s">
        <v>340</v>
      </c>
      <c r="DDA427" s="165" t="s">
        <v>340</v>
      </c>
      <c r="DDB427" s="165" t="s">
        <v>340</v>
      </c>
      <c r="DDC427" s="165" t="s">
        <v>340</v>
      </c>
      <c r="DDD427" s="165" t="s">
        <v>340</v>
      </c>
      <c r="DDE427" s="165" t="s">
        <v>340</v>
      </c>
      <c r="DDF427" s="165" t="s">
        <v>340</v>
      </c>
      <c r="DDG427" s="165" t="s">
        <v>340</v>
      </c>
      <c r="DDH427" s="165" t="s">
        <v>340</v>
      </c>
      <c r="DDI427" s="165" t="s">
        <v>340</v>
      </c>
      <c r="DDJ427" s="165" t="s">
        <v>340</v>
      </c>
      <c r="DDK427" s="165" t="s">
        <v>340</v>
      </c>
      <c r="DDL427" s="165" t="s">
        <v>340</v>
      </c>
      <c r="DDM427" s="165" t="s">
        <v>340</v>
      </c>
      <c r="DDN427" s="165" t="s">
        <v>340</v>
      </c>
      <c r="DDO427" s="165" t="s">
        <v>340</v>
      </c>
      <c r="DDP427" s="165" t="s">
        <v>340</v>
      </c>
      <c r="DDQ427" s="165" t="s">
        <v>340</v>
      </c>
      <c r="DDR427" s="165" t="s">
        <v>340</v>
      </c>
      <c r="DDS427" s="165" t="s">
        <v>340</v>
      </c>
      <c r="DDT427" s="165" t="s">
        <v>340</v>
      </c>
      <c r="DDU427" s="165" t="s">
        <v>340</v>
      </c>
      <c r="DDV427" s="165" t="s">
        <v>340</v>
      </c>
      <c r="DDW427" s="165" t="s">
        <v>340</v>
      </c>
      <c r="DDX427" s="165" t="s">
        <v>340</v>
      </c>
      <c r="DDY427" s="165" t="s">
        <v>340</v>
      </c>
      <c r="DDZ427" s="165" t="s">
        <v>340</v>
      </c>
      <c r="DEA427" s="165" t="s">
        <v>340</v>
      </c>
      <c r="DEB427" s="165" t="s">
        <v>340</v>
      </c>
      <c r="DEC427" s="165" t="s">
        <v>340</v>
      </c>
      <c r="DED427" s="165" t="s">
        <v>340</v>
      </c>
      <c r="DEE427" s="165" t="s">
        <v>340</v>
      </c>
      <c r="DEF427" s="165" t="s">
        <v>340</v>
      </c>
      <c r="DEG427" s="165" t="s">
        <v>340</v>
      </c>
      <c r="DEH427" s="165" t="s">
        <v>340</v>
      </c>
      <c r="DEI427" s="165" t="s">
        <v>340</v>
      </c>
      <c r="DEJ427" s="165" t="s">
        <v>340</v>
      </c>
      <c r="DEK427" s="165" t="s">
        <v>340</v>
      </c>
      <c r="DEL427" s="165" t="s">
        <v>340</v>
      </c>
      <c r="DEM427" s="165" t="s">
        <v>340</v>
      </c>
      <c r="DEN427" s="165" t="s">
        <v>340</v>
      </c>
      <c r="DEO427" s="165" t="s">
        <v>340</v>
      </c>
      <c r="DEP427" s="165" t="s">
        <v>340</v>
      </c>
      <c r="DEQ427" s="165" t="s">
        <v>340</v>
      </c>
      <c r="DER427" s="165" t="s">
        <v>340</v>
      </c>
      <c r="DES427" s="165" t="s">
        <v>340</v>
      </c>
      <c r="DET427" s="165" t="s">
        <v>340</v>
      </c>
      <c r="DEU427" s="165" t="s">
        <v>340</v>
      </c>
      <c r="DEV427" s="165" t="s">
        <v>340</v>
      </c>
      <c r="DEW427" s="165" t="s">
        <v>340</v>
      </c>
      <c r="DEX427" s="165" t="s">
        <v>340</v>
      </c>
      <c r="DEY427" s="165" t="s">
        <v>340</v>
      </c>
      <c r="DEZ427" s="165" t="s">
        <v>340</v>
      </c>
      <c r="DFA427" s="165" t="s">
        <v>340</v>
      </c>
      <c r="DFB427" s="165" t="s">
        <v>340</v>
      </c>
      <c r="DFC427" s="165" t="s">
        <v>340</v>
      </c>
      <c r="DFD427" s="165" t="s">
        <v>340</v>
      </c>
      <c r="DFE427" s="165" t="s">
        <v>340</v>
      </c>
      <c r="DFF427" s="165" t="s">
        <v>340</v>
      </c>
      <c r="DFG427" s="165" t="s">
        <v>340</v>
      </c>
      <c r="DFH427" s="165" t="s">
        <v>340</v>
      </c>
      <c r="DFI427" s="165" t="s">
        <v>340</v>
      </c>
      <c r="DFJ427" s="165" t="s">
        <v>340</v>
      </c>
      <c r="DFK427" s="165" t="s">
        <v>340</v>
      </c>
      <c r="DFL427" s="165" t="s">
        <v>340</v>
      </c>
      <c r="DFM427" s="165" t="s">
        <v>340</v>
      </c>
      <c r="DFN427" s="165" t="s">
        <v>340</v>
      </c>
      <c r="DFO427" s="165" t="s">
        <v>340</v>
      </c>
      <c r="DFP427" s="165" t="s">
        <v>340</v>
      </c>
      <c r="DFQ427" s="165" t="s">
        <v>340</v>
      </c>
      <c r="DFR427" s="165" t="s">
        <v>340</v>
      </c>
      <c r="DFS427" s="165" t="s">
        <v>340</v>
      </c>
      <c r="DFT427" s="165" t="s">
        <v>340</v>
      </c>
      <c r="DFU427" s="165" t="s">
        <v>340</v>
      </c>
      <c r="DFV427" s="165" t="s">
        <v>340</v>
      </c>
      <c r="DFW427" s="165" t="s">
        <v>340</v>
      </c>
      <c r="DFX427" s="165" t="s">
        <v>340</v>
      </c>
      <c r="DFY427" s="165" t="s">
        <v>340</v>
      </c>
      <c r="DFZ427" s="165" t="s">
        <v>340</v>
      </c>
      <c r="DGA427" s="165" t="s">
        <v>340</v>
      </c>
      <c r="DGB427" s="165" t="s">
        <v>340</v>
      </c>
      <c r="DGC427" s="165" t="s">
        <v>340</v>
      </c>
      <c r="DGD427" s="165" t="s">
        <v>340</v>
      </c>
      <c r="DGE427" s="165" t="s">
        <v>340</v>
      </c>
      <c r="DGF427" s="165" t="s">
        <v>340</v>
      </c>
      <c r="DGG427" s="165" t="s">
        <v>340</v>
      </c>
      <c r="DGH427" s="165" t="s">
        <v>340</v>
      </c>
      <c r="DGI427" s="165" t="s">
        <v>340</v>
      </c>
      <c r="DGJ427" s="165" t="s">
        <v>340</v>
      </c>
      <c r="DGK427" s="165" t="s">
        <v>340</v>
      </c>
      <c r="DGL427" s="165" t="s">
        <v>340</v>
      </c>
      <c r="DGM427" s="165" t="s">
        <v>340</v>
      </c>
      <c r="DGN427" s="165" t="s">
        <v>340</v>
      </c>
      <c r="DGO427" s="165" t="s">
        <v>340</v>
      </c>
      <c r="DGP427" s="165" t="s">
        <v>340</v>
      </c>
      <c r="DGQ427" s="165" t="s">
        <v>340</v>
      </c>
      <c r="DGR427" s="165" t="s">
        <v>340</v>
      </c>
      <c r="DGS427" s="165" t="s">
        <v>340</v>
      </c>
      <c r="DGT427" s="165" t="s">
        <v>340</v>
      </c>
      <c r="DGU427" s="165" t="s">
        <v>340</v>
      </c>
      <c r="DGV427" s="165" t="s">
        <v>340</v>
      </c>
      <c r="DGW427" s="165" t="s">
        <v>340</v>
      </c>
      <c r="DGX427" s="165" t="s">
        <v>340</v>
      </c>
      <c r="DGY427" s="165" t="s">
        <v>340</v>
      </c>
      <c r="DGZ427" s="165" t="s">
        <v>340</v>
      </c>
      <c r="DHA427" s="165" t="s">
        <v>340</v>
      </c>
      <c r="DHB427" s="165" t="s">
        <v>340</v>
      </c>
      <c r="DHC427" s="165" t="s">
        <v>340</v>
      </c>
      <c r="DHD427" s="165" t="s">
        <v>340</v>
      </c>
      <c r="DHE427" s="165" t="s">
        <v>340</v>
      </c>
      <c r="DHF427" s="165" t="s">
        <v>340</v>
      </c>
      <c r="DHG427" s="165" t="s">
        <v>340</v>
      </c>
      <c r="DHH427" s="165" t="s">
        <v>340</v>
      </c>
      <c r="DHI427" s="165" t="s">
        <v>340</v>
      </c>
      <c r="DHJ427" s="165" t="s">
        <v>340</v>
      </c>
      <c r="DHK427" s="165" t="s">
        <v>340</v>
      </c>
      <c r="DHL427" s="165" t="s">
        <v>340</v>
      </c>
      <c r="DHM427" s="165" t="s">
        <v>340</v>
      </c>
      <c r="DHN427" s="165" t="s">
        <v>340</v>
      </c>
      <c r="DHO427" s="165" t="s">
        <v>340</v>
      </c>
      <c r="DHP427" s="165" t="s">
        <v>340</v>
      </c>
      <c r="DHQ427" s="165" t="s">
        <v>340</v>
      </c>
      <c r="DHR427" s="165" t="s">
        <v>340</v>
      </c>
      <c r="DHS427" s="165" t="s">
        <v>340</v>
      </c>
      <c r="DHT427" s="165" t="s">
        <v>340</v>
      </c>
      <c r="DHU427" s="165" t="s">
        <v>340</v>
      </c>
      <c r="DHV427" s="165" t="s">
        <v>340</v>
      </c>
      <c r="DHW427" s="165" t="s">
        <v>340</v>
      </c>
      <c r="DHX427" s="165" t="s">
        <v>340</v>
      </c>
      <c r="DHY427" s="165" t="s">
        <v>340</v>
      </c>
      <c r="DHZ427" s="165" t="s">
        <v>340</v>
      </c>
      <c r="DIA427" s="165" t="s">
        <v>340</v>
      </c>
      <c r="DIB427" s="165" t="s">
        <v>340</v>
      </c>
      <c r="DIC427" s="165" t="s">
        <v>340</v>
      </c>
      <c r="DID427" s="165" t="s">
        <v>340</v>
      </c>
      <c r="DIE427" s="165" t="s">
        <v>340</v>
      </c>
      <c r="DIF427" s="165" t="s">
        <v>340</v>
      </c>
      <c r="DIG427" s="165" t="s">
        <v>340</v>
      </c>
      <c r="DIH427" s="165" t="s">
        <v>340</v>
      </c>
      <c r="DII427" s="165" t="s">
        <v>340</v>
      </c>
      <c r="DIJ427" s="165" t="s">
        <v>340</v>
      </c>
      <c r="DIK427" s="165" t="s">
        <v>340</v>
      </c>
      <c r="DIL427" s="165" t="s">
        <v>340</v>
      </c>
      <c r="DIM427" s="165" t="s">
        <v>340</v>
      </c>
      <c r="DIN427" s="165" t="s">
        <v>340</v>
      </c>
      <c r="DIO427" s="165" t="s">
        <v>340</v>
      </c>
      <c r="DIP427" s="165" t="s">
        <v>340</v>
      </c>
      <c r="DIQ427" s="165" t="s">
        <v>340</v>
      </c>
      <c r="DIR427" s="165" t="s">
        <v>340</v>
      </c>
      <c r="DIS427" s="165" t="s">
        <v>340</v>
      </c>
      <c r="DIT427" s="165" t="s">
        <v>340</v>
      </c>
      <c r="DIU427" s="165" t="s">
        <v>340</v>
      </c>
      <c r="DIV427" s="165" t="s">
        <v>340</v>
      </c>
      <c r="DIW427" s="165" t="s">
        <v>340</v>
      </c>
      <c r="DIX427" s="165" t="s">
        <v>340</v>
      </c>
      <c r="DIY427" s="165" t="s">
        <v>340</v>
      </c>
      <c r="DIZ427" s="165" t="s">
        <v>340</v>
      </c>
      <c r="DJA427" s="165" t="s">
        <v>340</v>
      </c>
      <c r="DJB427" s="165" t="s">
        <v>340</v>
      </c>
      <c r="DJC427" s="165" t="s">
        <v>340</v>
      </c>
      <c r="DJD427" s="165" t="s">
        <v>340</v>
      </c>
      <c r="DJE427" s="165" t="s">
        <v>340</v>
      </c>
      <c r="DJF427" s="165" t="s">
        <v>340</v>
      </c>
      <c r="DJG427" s="165" t="s">
        <v>340</v>
      </c>
      <c r="DJH427" s="165" t="s">
        <v>340</v>
      </c>
      <c r="DJI427" s="165" t="s">
        <v>340</v>
      </c>
      <c r="DJJ427" s="165" t="s">
        <v>340</v>
      </c>
      <c r="DJK427" s="165" t="s">
        <v>340</v>
      </c>
      <c r="DJL427" s="165" t="s">
        <v>340</v>
      </c>
      <c r="DJM427" s="165" t="s">
        <v>340</v>
      </c>
      <c r="DJN427" s="165" t="s">
        <v>340</v>
      </c>
      <c r="DJO427" s="165" t="s">
        <v>340</v>
      </c>
      <c r="DJP427" s="165" t="s">
        <v>340</v>
      </c>
      <c r="DJQ427" s="165" t="s">
        <v>340</v>
      </c>
      <c r="DJR427" s="165" t="s">
        <v>340</v>
      </c>
      <c r="DJS427" s="165" t="s">
        <v>340</v>
      </c>
      <c r="DJT427" s="165" t="s">
        <v>340</v>
      </c>
      <c r="DJU427" s="165" t="s">
        <v>340</v>
      </c>
      <c r="DJV427" s="165" t="s">
        <v>340</v>
      </c>
      <c r="DJW427" s="165" t="s">
        <v>340</v>
      </c>
      <c r="DJX427" s="165" t="s">
        <v>340</v>
      </c>
      <c r="DJY427" s="165" t="s">
        <v>340</v>
      </c>
      <c r="DJZ427" s="165" t="s">
        <v>340</v>
      </c>
      <c r="DKA427" s="165" t="s">
        <v>340</v>
      </c>
      <c r="DKB427" s="165" t="s">
        <v>340</v>
      </c>
      <c r="DKC427" s="165" t="s">
        <v>340</v>
      </c>
      <c r="DKD427" s="165" t="s">
        <v>340</v>
      </c>
      <c r="DKE427" s="165" t="s">
        <v>340</v>
      </c>
      <c r="DKF427" s="165" t="s">
        <v>340</v>
      </c>
      <c r="DKG427" s="165" t="s">
        <v>340</v>
      </c>
      <c r="DKH427" s="165" t="s">
        <v>340</v>
      </c>
      <c r="DKI427" s="165" t="s">
        <v>340</v>
      </c>
      <c r="DKJ427" s="165" t="s">
        <v>340</v>
      </c>
      <c r="DKK427" s="165" t="s">
        <v>340</v>
      </c>
      <c r="DKL427" s="165" t="s">
        <v>340</v>
      </c>
      <c r="DKM427" s="165" t="s">
        <v>340</v>
      </c>
      <c r="DKN427" s="165" t="s">
        <v>340</v>
      </c>
      <c r="DKO427" s="165" t="s">
        <v>340</v>
      </c>
      <c r="DKP427" s="165" t="s">
        <v>340</v>
      </c>
      <c r="DKQ427" s="165" t="s">
        <v>340</v>
      </c>
      <c r="DKR427" s="165" t="s">
        <v>340</v>
      </c>
      <c r="DKS427" s="165" t="s">
        <v>340</v>
      </c>
      <c r="DKT427" s="165" t="s">
        <v>340</v>
      </c>
      <c r="DKU427" s="165" t="s">
        <v>340</v>
      </c>
      <c r="DKV427" s="165" t="s">
        <v>340</v>
      </c>
      <c r="DKW427" s="165" t="s">
        <v>340</v>
      </c>
      <c r="DKX427" s="165" t="s">
        <v>340</v>
      </c>
      <c r="DKY427" s="165" t="s">
        <v>340</v>
      </c>
      <c r="DKZ427" s="165" t="s">
        <v>340</v>
      </c>
      <c r="DLA427" s="165" t="s">
        <v>340</v>
      </c>
      <c r="DLB427" s="165" t="s">
        <v>340</v>
      </c>
      <c r="DLC427" s="165" t="s">
        <v>340</v>
      </c>
      <c r="DLD427" s="165" t="s">
        <v>340</v>
      </c>
      <c r="DLE427" s="165" t="s">
        <v>340</v>
      </c>
      <c r="DLF427" s="165" t="s">
        <v>340</v>
      </c>
      <c r="DLG427" s="165" t="s">
        <v>340</v>
      </c>
      <c r="DLH427" s="165" t="s">
        <v>340</v>
      </c>
      <c r="DLI427" s="165" t="s">
        <v>340</v>
      </c>
      <c r="DLJ427" s="165" t="s">
        <v>340</v>
      </c>
      <c r="DLK427" s="165" t="s">
        <v>340</v>
      </c>
      <c r="DLL427" s="165" t="s">
        <v>340</v>
      </c>
      <c r="DLM427" s="165" t="s">
        <v>340</v>
      </c>
      <c r="DLN427" s="165" t="s">
        <v>340</v>
      </c>
      <c r="DLO427" s="165" t="s">
        <v>340</v>
      </c>
      <c r="DLP427" s="165" t="s">
        <v>340</v>
      </c>
      <c r="DLQ427" s="165" t="s">
        <v>340</v>
      </c>
      <c r="DLR427" s="165" t="s">
        <v>340</v>
      </c>
      <c r="DLS427" s="165" t="s">
        <v>340</v>
      </c>
      <c r="DLT427" s="165" t="s">
        <v>340</v>
      </c>
      <c r="DLU427" s="165" t="s">
        <v>340</v>
      </c>
      <c r="DLV427" s="165" t="s">
        <v>340</v>
      </c>
      <c r="DLW427" s="165" t="s">
        <v>340</v>
      </c>
      <c r="DLX427" s="165" t="s">
        <v>340</v>
      </c>
      <c r="DLY427" s="165" t="s">
        <v>340</v>
      </c>
      <c r="DLZ427" s="165" t="s">
        <v>340</v>
      </c>
      <c r="DMA427" s="165" t="s">
        <v>340</v>
      </c>
      <c r="DMB427" s="165" t="s">
        <v>340</v>
      </c>
      <c r="DMC427" s="165" t="s">
        <v>340</v>
      </c>
      <c r="DMD427" s="165" t="s">
        <v>340</v>
      </c>
      <c r="DME427" s="165" t="s">
        <v>340</v>
      </c>
      <c r="DMF427" s="165" t="s">
        <v>340</v>
      </c>
      <c r="DMG427" s="165" t="s">
        <v>340</v>
      </c>
      <c r="DMH427" s="165" t="s">
        <v>340</v>
      </c>
      <c r="DMI427" s="165" t="s">
        <v>340</v>
      </c>
      <c r="DMJ427" s="165" t="s">
        <v>340</v>
      </c>
      <c r="DMK427" s="165" t="s">
        <v>340</v>
      </c>
      <c r="DML427" s="165" t="s">
        <v>340</v>
      </c>
      <c r="DMM427" s="165" t="s">
        <v>340</v>
      </c>
      <c r="DMN427" s="165" t="s">
        <v>340</v>
      </c>
      <c r="DMO427" s="165" t="s">
        <v>340</v>
      </c>
      <c r="DMP427" s="165" t="s">
        <v>340</v>
      </c>
      <c r="DMQ427" s="165" t="s">
        <v>340</v>
      </c>
      <c r="DMR427" s="165" t="s">
        <v>340</v>
      </c>
      <c r="DMS427" s="165" t="s">
        <v>340</v>
      </c>
      <c r="DMT427" s="165" t="s">
        <v>340</v>
      </c>
      <c r="DMU427" s="165" t="s">
        <v>340</v>
      </c>
      <c r="DMV427" s="165" t="s">
        <v>340</v>
      </c>
      <c r="DMW427" s="165" t="s">
        <v>340</v>
      </c>
      <c r="DMX427" s="165" t="s">
        <v>340</v>
      </c>
      <c r="DMY427" s="165" t="s">
        <v>340</v>
      </c>
      <c r="DMZ427" s="165" t="s">
        <v>340</v>
      </c>
      <c r="DNA427" s="165" t="s">
        <v>340</v>
      </c>
      <c r="DNB427" s="165" t="s">
        <v>340</v>
      </c>
      <c r="DNC427" s="165" t="s">
        <v>340</v>
      </c>
      <c r="DND427" s="165" t="s">
        <v>340</v>
      </c>
      <c r="DNE427" s="165" t="s">
        <v>340</v>
      </c>
      <c r="DNF427" s="165" t="s">
        <v>340</v>
      </c>
      <c r="DNG427" s="165" t="s">
        <v>340</v>
      </c>
      <c r="DNH427" s="165" t="s">
        <v>340</v>
      </c>
      <c r="DNI427" s="165" t="s">
        <v>340</v>
      </c>
      <c r="DNJ427" s="165" t="s">
        <v>340</v>
      </c>
      <c r="DNK427" s="165" t="s">
        <v>340</v>
      </c>
      <c r="DNL427" s="165" t="s">
        <v>340</v>
      </c>
      <c r="DNM427" s="165" t="s">
        <v>340</v>
      </c>
      <c r="DNN427" s="165" t="s">
        <v>340</v>
      </c>
      <c r="DNO427" s="165" t="s">
        <v>340</v>
      </c>
      <c r="DNP427" s="165" t="s">
        <v>340</v>
      </c>
      <c r="DNQ427" s="165" t="s">
        <v>340</v>
      </c>
      <c r="DNR427" s="165" t="s">
        <v>340</v>
      </c>
      <c r="DNS427" s="165" t="s">
        <v>340</v>
      </c>
      <c r="DNT427" s="165" t="s">
        <v>340</v>
      </c>
      <c r="DNU427" s="165" t="s">
        <v>340</v>
      </c>
      <c r="DNV427" s="165" t="s">
        <v>340</v>
      </c>
      <c r="DNW427" s="165" t="s">
        <v>340</v>
      </c>
      <c r="DNX427" s="165" t="s">
        <v>340</v>
      </c>
      <c r="DNY427" s="165" t="s">
        <v>340</v>
      </c>
      <c r="DNZ427" s="165" t="s">
        <v>340</v>
      </c>
      <c r="DOA427" s="165" t="s">
        <v>340</v>
      </c>
      <c r="DOB427" s="165" t="s">
        <v>340</v>
      </c>
      <c r="DOC427" s="165" t="s">
        <v>340</v>
      </c>
      <c r="DOD427" s="165" t="s">
        <v>340</v>
      </c>
      <c r="DOE427" s="165" t="s">
        <v>340</v>
      </c>
      <c r="DOF427" s="165" t="s">
        <v>340</v>
      </c>
      <c r="DOG427" s="165" t="s">
        <v>340</v>
      </c>
      <c r="DOH427" s="165" t="s">
        <v>340</v>
      </c>
      <c r="DOI427" s="165" t="s">
        <v>340</v>
      </c>
      <c r="DOJ427" s="165" t="s">
        <v>340</v>
      </c>
      <c r="DOK427" s="165" t="s">
        <v>340</v>
      </c>
      <c r="DOL427" s="165" t="s">
        <v>340</v>
      </c>
      <c r="DOM427" s="165" t="s">
        <v>340</v>
      </c>
      <c r="DON427" s="165" t="s">
        <v>340</v>
      </c>
      <c r="DOO427" s="165" t="s">
        <v>340</v>
      </c>
      <c r="DOP427" s="165" t="s">
        <v>340</v>
      </c>
      <c r="DOQ427" s="165" t="s">
        <v>340</v>
      </c>
      <c r="DOR427" s="165" t="s">
        <v>340</v>
      </c>
      <c r="DOS427" s="165" t="s">
        <v>340</v>
      </c>
      <c r="DOT427" s="165" t="s">
        <v>340</v>
      </c>
      <c r="DOU427" s="165" t="s">
        <v>340</v>
      </c>
      <c r="DOV427" s="165" t="s">
        <v>340</v>
      </c>
      <c r="DOW427" s="165" t="s">
        <v>340</v>
      </c>
      <c r="DOX427" s="165" t="s">
        <v>340</v>
      </c>
      <c r="DOY427" s="165" t="s">
        <v>340</v>
      </c>
      <c r="DOZ427" s="165" t="s">
        <v>340</v>
      </c>
      <c r="DPA427" s="165" t="s">
        <v>340</v>
      </c>
      <c r="DPB427" s="165" t="s">
        <v>340</v>
      </c>
      <c r="DPC427" s="165" t="s">
        <v>340</v>
      </c>
      <c r="DPD427" s="165" t="s">
        <v>340</v>
      </c>
      <c r="DPE427" s="165" t="s">
        <v>340</v>
      </c>
      <c r="DPF427" s="165" t="s">
        <v>340</v>
      </c>
      <c r="DPG427" s="165" t="s">
        <v>340</v>
      </c>
      <c r="DPH427" s="165" t="s">
        <v>340</v>
      </c>
      <c r="DPI427" s="165" t="s">
        <v>340</v>
      </c>
      <c r="DPJ427" s="165" t="s">
        <v>340</v>
      </c>
      <c r="DPK427" s="165" t="s">
        <v>340</v>
      </c>
      <c r="DPL427" s="165" t="s">
        <v>340</v>
      </c>
      <c r="DPM427" s="165" t="s">
        <v>340</v>
      </c>
      <c r="DPN427" s="165" t="s">
        <v>340</v>
      </c>
      <c r="DPO427" s="165" t="s">
        <v>340</v>
      </c>
      <c r="DPP427" s="165" t="s">
        <v>340</v>
      </c>
      <c r="DPQ427" s="165" t="s">
        <v>340</v>
      </c>
      <c r="DPR427" s="165" t="s">
        <v>340</v>
      </c>
      <c r="DPS427" s="165" t="s">
        <v>340</v>
      </c>
      <c r="DPT427" s="165" t="s">
        <v>340</v>
      </c>
      <c r="DPU427" s="165" t="s">
        <v>340</v>
      </c>
      <c r="DPV427" s="165" t="s">
        <v>340</v>
      </c>
      <c r="DPW427" s="165" t="s">
        <v>340</v>
      </c>
      <c r="DPX427" s="165" t="s">
        <v>340</v>
      </c>
      <c r="DPY427" s="165" t="s">
        <v>340</v>
      </c>
      <c r="DPZ427" s="165" t="s">
        <v>340</v>
      </c>
      <c r="DQA427" s="165" t="s">
        <v>340</v>
      </c>
      <c r="DQB427" s="165" t="s">
        <v>340</v>
      </c>
      <c r="DQC427" s="165" t="s">
        <v>340</v>
      </c>
      <c r="DQD427" s="165" t="s">
        <v>340</v>
      </c>
      <c r="DQE427" s="165" t="s">
        <v>340</v>
      </c>
      <c r="DQF427" s="165" t="s">
        <v>340</v>
      </c>
      <c r="DQG427" s="165" t="s">
        <v>340</v>
      </c>
      <c r="DQH427" s="165" t="s">
        <v>340</v>
      </c>
      <c r="DQI427" s="165" t="s">
        <v>340</v>
      </c>
      <c r="DQJ427" s="165" t="s">
        <v>340</v>
      </c>
      <c r="DQK427" s="165" t="s">
        <v>340</v>
      </c>
      <c r="DQL427" s="165" t="s">
        <v>340</v>
      </c>
      <c r="DQM427" s="165" t="s">
        <v>340</v>
      </c>
      <c r="DQN427" s="165" t="s">
        <v>340</v>
      </c>
      <c r="DQO427" s="165" t="s">
        <v>340</v>
      </c>
      <c r="DQP427" s="165" t="s">
        <v>340</v>
      </c>
      <c r="DQQ427" s="165" t="s">
        <v>340</v>
      </c>
      <c r="DQR427" s="165" t="s">
        <v>340</v>
      </c>
      <c r="DQS427" s="165" t="s">
        <v>340</v>
      </c>
      <c r="DQT427" s="165" t="s">
        <v>340</v>
      </c>
      <c r="DQU427" s="165" t="s">
        <v>340</v>
      </c>
      <c r="DQV427" s="165" t="s">
        <v>340</v>
      </c>
      <c r="DQW427" s="165" t="s">
        <v>340</v>
      </c>
      <c r="DQX427" s="165" t="s">
        <v>340</v>
      </c>
      <c r="DQY427" s="165" t="s">
        <v>340</v>
      </c>
      <c r="DQZ427" s="165" t="s">
        <v>340</v>
      </c>
      <c r="DRA427" s="165" t="s">
        <v>340</v>
      </c>
      <c r="DRB427" s="165" t="s">
        <v>340</v>
      </c>
      <c r="DRC427" s="165" t="s">
        <v>340</v>
      </c>
      <c r="DRD427" s="165" t="s">
        <v>340</v>
      </c>
      <c r="DRE427" s="165" t="s">
        <v>340</v>
      </c>
      <c r="DRF427" s="165" t="s">
        <v>340</v>
      </c>
      <c r="DRG427" s="165" t="s">
        <v>340</v>
      </c>
      <c r="DRH427" s="165" t="s">
        <v>340</v>
      </c>
      <c r="DRI427" s="165" t="s">
        <v>340</v>
      </c>
      <c r="DRJ427" s="165" t="s">
        <v>340</v>
      </c>
      <c r="DRK427" s="165" t="s">
        <v>340</v>
      </c>
      <c r="DRL427" s="165" t="s">
        <v>340</v>
      </c>
      <c r="DRM427" s="165" t="s">
        <v>340</v>
      </c>
      <c r="DRN427" s="165" t="s">
        <v>340</v>
      </c>
      <c r="DRO427" s="165" t="s">
        <v>340</v>
      </c>
      <c r="DRP427" s="165" t="s">
        <v>340</v>
      </c>
      <c r="DRQ427" s="165" t="s">
        <v>340</v>
      </c>
      <c r="DRR427" s="165" t="s">
        <v>340</v>
      </c>
      <c r="DRS427" s="165" t="s">
        <v>340</v>
      </c>
      <c r="DRT427" s="165" t="s">
        <v>340</v>
      </c>
      <c r="DRU427" s="165" t="s">
        <v>340</v>
      </c>
      <c r="DRV427" s="165" t="s">
        <v>340</v>
      </c>
      <c r="DRW427" s="165" t="s">
        <v>340</v>
      </c>
      <c r="DRX427" s="165" t="s">
        <v>340</v>
      </c>
      <c r="DRY427" s="165" t="s">
        <v>340</v>
      </c>
      <c r="DRZ427" s="165" t="s">
        <v>340</v>
      </c>
      <c r="DSA427" s="165" t="s">
        <v>340</v>
      </c>
      <c r="DSB427" s="165" t="s">
        <v>340</v>
      </c>
      <c r="DSC427" s="165" t="s">
        <v>340</v>
      </c>
      <c r="DSD427" s="165" t="s">
        <v>340</v>
      </c>
      <c r="DSE427" s="165" t="s">
        <v>340</v>
      </c>
      <c r="DSF427" s="165" t="s">
        <v>340</v>
      </c>
      <c r="DSG427" s="165" t="s">
        <v>340</v>
      </c>
      <c r="DSH427" s="165" t="s">
        <v>340</v>
      </c>
      <c r="DSI427" s="165" t="s">
        <v>340</v>
      </c>
      <c r="DSJ427" s="165" t="s">
        <v>340</v>
      </c>
      <c r="DSK427" s="165" t="s">
        <v>340</v>
      </c>
      <c r="DSL427" s="165" t="s">
        <v>340</v>
      </c>
      <c r="DSM427" s="165" t="s">
        <v>340</v>
      </c>
      <c r="DSN427" s="165" t="s">
        <v>340</v>
      </c>
      <c r="DSO427" s="165" t="s">
        <v>340</v>
      </c>
      <c r="DSP427" s="165" t="s">
        <v>340</v>
      </c>
      <c r="DSQ427" s="165" t="s">
        <v>340</v>
      </c>
      <c r="DSR427" s="165" t="s">
        <v>340</v>
      </c>
      <c r="DSS427" s="165" t="s">
        <v>340</v>
      </c>
      <c r="DST427" s="165" t="s">
        <v>340</v>
      </c>
      <c r="DSU427" s="165" t="s">
        <v>340</v>
      </c>
      <c r="DSV427" s="165" t="s">
        <v>340</v>
      </c>
      <c r="DSW427" s="165" t="s">
        <v>340</v>
      </c>
      <c r="DSX427" s="165" t="s">
        <v>340</v>
      </c>
      <c r="DSY427" s="165" t="s">
        <v>340</v>
      </c>
      <c r="DSZ427" s="165" t="s">
        <v>340</v>
      </c>
      <c r="DTA427" s="165" t="s">
        <v>340</v>
      </c>
      <c r="DTB427" s="165" t="s">
        <v>340</v>
      </c>
      <c r="DTC427" s="165" t="s">
        <v>340</v>
      </c>
      <c r="DTD427" s="165" t="s">
        <v>340</v>
      </c>
      <c r="DTE427" s="165" t="s">
        <v>340</v>
      </c>
      <c r="DTF427" s="165" t="s">
        <v>340</v>
      </c>
      <c r="DTG427" s="165" t="s">
        <v>340</v>
      </c>
      <c r="DTH427" s="165" t="s">
        <v>340</v>
      </c>
      <c r="DTI427" s="165" t="s">
        <v>340</v>
      </c>
      <c r="DTJ427" s="165" t="s">
        <v>340</v>
      </c>
      <c r="DTK427" s="165" t="s">
        <v>340</v>
      </c>
      <c r="DTL427" s="165" t="s">
        <v>340</v>
      </c>
      <c r="DTM427" s="165" t="s">
        <v>340</v>
      </c>
      <c r="DTN427" s="165" t="s">
        <v>340</v>
      </c>
      <c r="DTO427" s="165" t="s">
        <v>340</v>
      </c>
      <c r="DTP427" s="165" t="s">
        <v>340</v>
      </c>
      <c r="DTQ427" s="165" t="s">
        <v>340</v>
      </c>
      <c r="DTR427" s="165" t="s">
        <v>340</v>
      </c>
      <c r="DTS427" s="165" t="s">
        <v>340</v>
      </c>
      <c r="DTT427" s="165" t="s">
        <v>340</v>
      </c>
      <c r="DTU427" s="165" t="s">
        <v>340</v>
      </c>
      <c r="DTV427" s="165" t="s">
        <v>340</v>
      </c>
      <c r="DTW427" s="165" t="s">
        <v>340</v>
      </c>
      <c r="DTX427" s="165" t="s">
        <v>340</v>
      </c>
      <c r="DTY427" s="165" t="s">
        <v>340</v>
      </c>
      <c r="DTZ427" s="165" t="s">
        <v>340</v>
      </c>
      <c r="DUA427" s="165" t="s">
        <v>340</v>
      </c>
      <c r="DUB427" s="165" t="s">
        <v>340</v>
      </c>
      <c r="DUC427" s="165" t="s">
        <v>340</v>
      </c>
      <c r="DUD427" s="165" t="s">
        <v>340</v>
      </c>
      <c r="DUE427" s="165" t="s">
        <v>340</v>
      </c>
      <c r="DUF427" s="165" t="s">
        <v>340</v>
      </c>
      <c r="DUG427" s="165" t="s">
        <v>340</v>
      </c>
      <c r="DUH427" s="165" t="s">
        <v>340</v>
      </c>
      <c r="DUI427" s="165" t="s">
        <v>340</v>
      </c>
      <c r="DUJ427" s="165" t="s">
        <v>340</v>
      </c>
      <c r="DUK427" s="165" t="s">
        <v>340</v>
      </c>
      <c r="DUL427" s="165" t="s">
        <v>340</v>
      </c>
      <c r="DUM427" s="165" t="s">
        <v>340</v>
      </c>
      <c r="DUN427" s="165" t="s">
        <v>340</v>
      </c>
      <c r="DUO427" s="165" t="s">
        <v>340</v>
      </c>
      <c r="DUP427" s="165" t="s">
        <v>340</v>
      </c>
      <c r="DUQ427" s="165" t="s">
        <v>340</v>
      </c>
      <c r="DUR427" s="165" t="s">
        <v>340</v>
      </c>
      <c r="DUS427" s="165" t="s">
        <v>340</v>
      </c>
      <c r="DUT427" s="165" t="s">
        <v>340</v>
      </c>
      <c r="DUU427" s="165" t="s">
        <v>340</v>
      </c>
      <c r="DUV427" s="165" t="s">
        <v>340</v>
      </c>
      <c r="DUW427" s="165" t="s">
        <v>340</v>
      </c>
      <c r="DUX427" s="165" t="s">
        <v>340</v>
      </c>
      <c r="DUY427" s="165" t="s">
        <v>340</v>
      </c>
      <c r="DUZ427" s="165" t="s">
        <v>340</v>
      </c>
      <c r="DVA427" s="165" t="s">
        <v>340</v>
      </c>
      <c r="DVB427" s="165" t="s">
        <v>340</v>
      </c>
      <c r="DVC427" s="165" t="s">
        <v>340</v>
      </c>
      <c r="DVD427" s="165" t="s">
        <v>340</v>
      </c>
      <c r="DVE427" s="165" t="s">
        <v>340</v>
      </c>
      <c r="DVF427" s="165" t="s">
        <v>340</v>
      </c>
      <c r="DVG427" s="165" t="s">
        <v>340</v>
      </c>
      <c r="DVH427" s="165" t="s">
        <v>340</v>
      </c>
      <c r="DVI427" s="165" t="s">
        <v>340</v>
      </c>
      <c r="DVJ427" s="165" t="s">
        <v>340</v>
      </c>
      <c r="DVK427" s="165" t="s">
        <v>340</v>
      </c>
      <c r="DVL427" s="165" t="s">
        <v>340</v>
      </c>
      <c r="DVM427" s="165" t="s">
        <v>340</v>
      </c>
      <c r="DVN427" s="165" t="s">
        <v>340</v>
      </c>
      <c r="DVO427" s="165" t="s">
        <v>340</v>
      </c>
      <c r="DVP427" s="165" t="s">
        <v>340</v>
      </c>
      <c r="DVQ427" s="165" t="s">
        <v>340</v>
      </c>
      <c r="DVR427" s="165" t="s">
        <v>340</v>
      </c>
      <c r="DVS427" s="165" t="s">
        <v>340</v>
      </c>
      <c r="DVT427" s="165" t="s">
        <v>340</v>
      </c>
      <c r="DVU427" s="165" t="s">
        <v>340</v>
      </c>
      <c r="DVV427" s="165" t="s">
        <v>340</v>
      </c>
      <c r="DVW427" s="165" t="s">
        <v>340</v>
      </c>
      <c r="DVX427" s="165" t="s">
        <v>340</v>
      </c>
      <c r="DVY427" s="165" t="s">
        <v>340</v>
      </c>
      <c r="DVZ427" s="165" t="s">
        <v>340</v>
      </c>
      <c r="DWA427" s="165" t="s">
        <v>340</v>
      </c>
      <c r="DWB427" s="165" t="s">
        <v>340</v>
      </c>
      <c r="DWC427" s="165" t="s">
        <v>340</v>
      </c>
      <c r="DWD427" s="165" t="s">
        <v>340</v>
      </c>
      <c r="DWE427" s="165" t="s">
        <v>340</v>
      </c>
      <c r="DWF427" s="165" t="s">
        <v>340</v>
      </c>
      <c r="DWG427" s="165" t="s">
        <v>340</v>
      </c>
      <c r="DWH427" s="165" t="s">
        <v>340</v>
      </c>
      <c r="DWI427" s="165" t="s">
        <v>340</v>
      </c>
      <c r="DWJ427" s="165" t="s">
        <v>340</v>
      </c>
      <c r="DWK427" s="165" t="s">
        <v>340</v>
      </c>
      <c r="DWL427" s="165" t="s">
        <v>340</v>
      </c>
      <c r="DWM427" s="165" t="s">
        <v>340</v>
      </c>
      <c r="DWN427" s="165" t="s">
        <v>340</v>
      </c>
      <c r="DWO427" s="165" t="s">
        <v>340</v>
      </c>
      <c r="DWP427" s="165" t="s">
        <v>340</v>
      </c>
      <c r="DWQ427" s="165" t="s">
        <v>340</v>
      </c>
      <c r="DWR427" s="165" t="s">
        <v>340</v>
      </c>
      <c r="DWS427" s="165" t="s">
        <v>340</v>
      </c>
      <c r="DWT427" s="165" t="s">
        <v>340</v>
      </c>
      <c r="DWU427" s="165" t="s">
        <v>340</v>
      </c>
      <c r="DWV427" s="165" t="s">
        <v>340</v>
      </c>
      <c r="DWW427" s="165" t="s">
        <v>340</v>
      </c>
      <c r="DWX427" s="165" t="s">
        <v>340</v>
      </c>
      <c r="DWY427" s="165" t="s">
        <v>340</v>
      </c>
      <c r="DWZ427" s="165" t="s">
        <v>340</v>
      </c>
      <c r="DXA427" s="165" t="s">
        <v>340</v>
      </c>
      <c r="DXB427" s="165" t="s">
        <v>340</v>
      </c>
      <c r="DXC427" s="165" t="s">
        <v>340</v>
      </c>
      <c r="DXD427" s="165" t="s">
        <v>340</v>
      </c>
      <c r="DXE427" s="165" t="s">
        <v>340</v>
      </c>
      <c r="DXF427" s="165" t="s">
        <v>340</v>
      </c>
      <c r="DXG427" s="165" t="s">
        <v>340</v>
      </c>
      <c r="DXH427" s="165" t="s">
        <v>340</v>
      </c>
      <c r="DXI427" s="165" t="s">
        <v>340</v>
      </c>
      <c r="DXJ427" s="165" t="s">
        <v>340</v>
      </c>
      <c r="DXK427" s="165" t="s">
        <v>340</v>
      </c>
      <c r="DXL427" s="165" t="s">
        <v>340</v>
      </c>
      <c r="DXM427" s="165" t="s">
        <v>340</v>
      </c>
      <c r="DXN427" s="165" t="s">
        <v>340</v>
      </c>
      <c r="DXO427" s="165" t="s">
        <v>340</v>
      </c>
      <c r="DXP427" s="165" t="s">
        <v>340</v>
      </c>
      <c r="DXQ427" s="165" t="s">
        <v>340</v>
      </c>
      <c r="DXR427" s="165" t="s">
        <v>340</v>
      </c>
      <c r="DXS427" s="165" t="s">
        <v>340</v>
      </c>
      <c r="DXT427" s="165" t="s">
        <v>340</v>
      </c>
      <c r="DXU427" s="165" t="s">
        <v>340</v>
      </c>
      <c r="DXV427" s="165" t="s">
        <v>340</v>
      </c>
      <c r="DXW427" s="165" t="s">
        <v>340</v>
      </c>
      <c r="DXX427" s="165" t="s">
        <v>340</v>
      </c>
      <c r="DXY427" s="165" t="s">
        <v>340</v>
      </c>
      <c r="DXZ427" s="165" t="s">
        <v>340</v>
      </c>
      <c r="DYA427" s="165" t="s">
        <v>340</v>
      </c>
      <c r="DYB427" s="165" t="s">
        <v>340</v>
      </c>
      <c r="DYC427" s="165" t="s">
        <v>340</v>
      </c>
      <c r="DYD427" s="165" t="s">
        <v>340</v>
      </c>
      <c r="DYE427" s="165" t="s">
        <v>340</v>
      </c>
      <c r="DYF427" s="165" t="s">
        <v>340</v>
      </c>
      <c r="DYG427" s="165" t="s">
        <v>340</v>
      </c>
      <c r="DYH427" s="165" t="s">
        <v>340</v>
      </c>
      <c r="DYI427" s="165" t="s">
        <v>340</v>
      </c>
      <c r="DYJ427" s="165" t="s">
        <v>340</v>
      </c>
      <c r="DYK427" s="165" t="s">
        <v>340</v>
      </c>
      <c r="DYL427" s="165" t="s">
        <v>340</v>
      </c>
      <c r="DYM427" s="165" t="s">
        <v>340</v>
      </c>
      <c r="DYN427" s="165" t="s">
        <v>340</v>
      </c>
      <c r="DYO427" s="165" t="s">
        <v>340</v>
      </c>
      <c r="DYP427" s="165" t="s">
        <v>340</v>
      </c>
      <c r="DYQ427" s="165" t="s">
        <v>340</v>
      </c>
      <c r="DYR427" s="165" t="s">
        <v>340</v>
      </c>
      <c r="DYS427" s="165" t="s">
        <v>340</v>
      </c>
      <c r="DYT427" s="165" t="s">
        <v>340</v>
      </c>
      <c r="DYU427" s="165" t="s">
        <v>340</v>
      </c>
      <c r="DYV427" s="165" t="s">
        <v>340</v>
      </c>
      <c r="DYW427" s="165" t="s">
        <v>340</v>
      </c>
      <c r="DYX427" s="165" t="s">
        <v>340</v>
      </c>
      <c r="DYY427" s="165" t="s">
        <v>340</v>
      </c>
      <c r="DYZ427" s="165" t="s">
        <v>340</v>
      </c>
      <c r="DZA427" s="165" t="s">
        <v>340</v>
      </c>
      <c r="DZB427" s="165" t="s">
        <v>340</v>
      </c>
      <c r="DZC427" s="165" t="s">
        <v>340</v>
      </c>
      <c r="DZD427" s="165" t="s">
        <v>340</v>
      </c>
      <c r="DZE427" s="165" t="s">
        <v>340</v>
      </c>
      <c r="DZF427" s="165" t="s">
        <v>340</v>
      </c>
      <c r="DZG427" s="165" t="s">
        <v>340</v>
      </c>
      <c r="DZH427" s="165" t="s">
        <v>340</v>
      </c>
      <c r="DZI427" s="165" t="s">
        <v>340</v>
      </c>
      <c r="DZJ427" s="165" t="s">
        <v>340</v>
      </c>
      <c r="DZK427" s="165" t="s">
        <v>340</v>
      </c>
      <c r="DZL427" s="165" t="s">
        <v>340</v>
      </c>
      <c r="DZM427" s="165" t="s">
        <v>340</v>
      </c>
      <c r="DZN427" s="165" t="s">
        <v>340</v>
      </c>
      <c r="DZO427" s="165" t="s">
        <v>340</v>
      </c>
      <c r="DZP427" s="165" t="s">
        <v>340</v>
      </c>
      <c r="DZQ427" s="165" t="s">
        <v>340</v>
      </c>
      <c r="DZR427" s="165" t="s">
        <v>340</v>
      </c>
      <c r="DZS427" s="165" t="s">
        <v>340</v>
      </c>
      <c r="DZT427" s="165" t="s">
        <v>340</v>
      </c>
      <c r="DZU427" s="165" t="s">
        <v>340</v>
      </c>
      <c r="DZV427" s="165" t="s">
        <v>340</v>
      </c>
      <c r="DZW427" s="165" t="s">
        <v>340</v>
      </c>
      <c r="DZX427" s="165" t="s">
        <v>340</v>
      </c>
      <c r="DZY427" s="165" t="s">
        <v>340</v>
      </c>
      <c r="DZZ427" s="165" t="s">
        <v>340</v>
      </c>
      <c r="EAA427" s="165" t="s">
        <v>340</v>
      </c>
      <c r="EAB427" s="165" t="s">
        <v>340</v>
      </c>
      <c r="EAC427" s="165" t="s">
        <v>340</v>
      </c>
      <c r="EAD427" s="165" t="s">
        <v>340</v>
      </c>
      <c r="EAE427" s="165" t="s">
        <v>340</v>
      </c>
      <c r="EAF427" s="165" t="s">
        <v>340</v>
      </c>
      <c r="EAG427" s="165" t="s">
        <v>340</v>
      </c>
      <c r="EAH427" s="165" t="s">
        <v>340</v>
      </c>
      <c r="EAI427" s="165" t="s">
        <v>340</v>
      </c>
      <c r="EAJ427" s="165" t="s">
        <v>340</v>
      </c>
      <c r="EAK427" s="165" t="s">
        <v>340</v>
      </c>
      <c r="EAL427" s="165" t="s">
        <v>340</v>
      </c>
      <c r="EAM427" s="165" t="s">
        <v>340</v>
      </c>
      <c r="EAN427" s="165" t="s">
        <v>340</v>
      </c>
      <c r="EAO427" s="165" t="s">
        <v>340</v>
      </c>
      <c r="EAP427" s="165" t="s">
        <v>340</v>
      </c>
      <c r="EAQ427" s="165" t="s">
        <v>340</v>
      </c>
      <c r="EAR427" s="165" t="s">
        <v>340</v>
      </c>
      <c r="EAS427" s="165" t="s">
        <v>340</v>
      </c>
      <c r="EAT427" s="165" t="s">
        <v>340</v>
      </c>
      <c r="EAU427" s="165" t="s">
        <v>340</v>
      </c>
      <c r="EAV427" s="165" t="s">
        <v>340</v>
      </c>
      <c r="EAW427" s="165" t="s">
        <v>340</v>
      </c>
      <c r="EAX427" s="165" t="s">
        <v>340</v>
      </c>
      <c r="EAY427" s="165" t="s">
        <v>340</v>
      </c>
      <c r="EAZ427" s="165" t="s">
        <v>340</v>
      </c>
      <c r="EBA427" s="165" t="s">
        <v>340</v>
      </c>
      <c r="EBB427" s="165" t="s">
        <v>340</v>
      </c>
      <c r="EBC427" s="165" t="s">
        <v>340</v>
      </c>
      <c r="EBD427" s="165" t="s">
        <v>340</v>
      </c>
      <c r="EBE427" s="165" t="s">
        <v>340</v>
      </c>
      <c r="EBF427" s="165" t="s">
        <v>340</v>
      </c>
      <c r="EBG427" s="165" t="s">
        <v>340</v>
      </c>
      <c r="EBH427" s="165" t="s">
        <v>340</v>
      </c>
      <c r="EBI427" s="165" t="s">
        <v>340</v>
      </c>
      <c r="EBJ427" s="165" t="s">
        <v>340</v>
      </c>
      <c r="EBK427" s="165" t="s">
        <v>340</v>
      </c>
      <c r="EBL427" s="165" t="s">
        <v>340</v>
      </c>
      <c r="EBM427" s="165" t="s">
        <v>340</v>
      </c>
      <c r="EBN427" s="165" t="s">
        <v>340</v>
      </c>
      <c r="EBO427" s="165" t="s">
        <v>340</v>
      </c>
      <c r="EBP427" s="165" t="s">
        <v>340</v>
      </c>
      <c r="EBQ427" s="165" t="s">
        <v>340</v>
      </c>
      <c r="EBR427" s="165" t="s">
        <v>340</v>
      </c>
      <c r="EBS427" s="165" t="s">
        <v>340</v>
      </c>
      <c r="EBT427" s="165" t="s">
        <v>340</v>
      </c>
      <c r="EBU427" s="165" t="s">
        <v>340</v>
      </c>
      <c r="EBV427" s="165" t="s">
        <v>340</v>
      </c>
      <c r="EBW427" s="165" t="s">
        <v>340</v>
      </c>
      <c r="EBX427" s="165" t="s">
        <v>340</v>
      </c>
      <c r="EBY427" s="165" t="s">
        <v>340</v>
      </c>
      <c r="EBZ427" s="165" t="s">
        <v>340</v>
      </c>
      <c r="ECA427" s="165" t="s">
        <v>340</v>
      </c>
      <c r="ECB427" s="165" t="s">
        <v>340</v>
      </c>
      <c r="ECC427" s="165" t="s">
        <v>340</v>
      </c>
      <c r="ECD427" s="165" t="s">
        <v>340</v>
      </c>
      <c r="ECE427" s="165" t="s">
        <v>340</v>
      </c>
      <c r="ECF427" s="165" t="s">
        <v>340</v>
      </c>
      <c r="ECG427" s="165" t="s">
        <v>340</v>
      </c>
      <c r="ECH427" s="165" t="s">
        <v>340</v>
      </c>
      <c r="ECI427" s="165" t="s">
        <v>340</v>
      </c>
      <c r="ECJ427" s="165" t="s">
        <v>340</v>
      </c>
      <c r="ECK427" s="165" t="s">
        <v>340</v>
      </c>
      <c r="ECL427" s="165" t="s">
        <v>340</v>
      </c>
      <c r="ECM427" s="165" t="s">
        <v>340</v>
      </c>
      <c r="ECN427" s="165" t="s">
        <v>340</v>
      </c>
      <c r="ECO427" s="165" t="s">
        <v>340</v>
      </c>
      <c r="ECP427" s="165" t="s">
        <v>340</v>
      </c>
      <c r="ECQ427" s="165" t="s">
        <v>340</v>
      </c>
      <c r="ECR427" s="165" t="s">
        <v>340</v>
      </c>
      <c r="ECS427" s="165" t="s">
        <v>340</v>
      </c>
      <c r="ECT427" s="165" t="s">
        <v>340</v>
      </c>
      <c r="ECU427" s="165" t="s">
        <v>340</v>
      </c>
      <c r="ECV427" s="165" t="s">
        <v>340</v>
      </c>
      <c r="ECW427" s="165" t="s">
        <v>340</v>
      </c>
      <c r="ECX427" s="165" t="s">
        <v>340</v>
      </c>
      <c r="ECY427" s="165" t="s">
        <v>340</v>
      </c>
      <c r="ECZ427" s="165" t="s">
        <v>340</v>
      </c>
      <c r="EDA427" s="165" t="s">
        <v>340</v>
      </c>
      <c r="EDB427" s="165" t="s">
        <v>340</v>
      </c>
      <c r="EDC427" s="165" t="s">
        <v>340</v>
      </c>
      <c r="EDD427" s="165" t="s">
        <v>340</v>
      </c>
      <c r="EDE427" s="165" t="s">
        <v>340</v>
      </c>
      <c r="EDF427" s="165" t="s">
        <v>340</v>
      </c>
      <c r="EDG427" s="165" t="s">
        <v>340</v>
      </c>
      <c r="EDH427" s="165" t="s">
        <v>340</v>
      </c>
      <c r="EDI427" s="165" t="s">
        <v>340</v>
      </c>
      <c r="EDJ427" s="165" t="s">
        <v>340</v>
      </c>
      <c r="EDK427" s="165" t="s">
        <v>340</v>
      </c>
      <c r="EDL427" s="165" t="s">
        <v>340</v>
      </c>
      <c r="EDM427" s="165" t="s">
        <v>340</v>
      </c>
      <c r="EDN427" s="165" t="s">
        <v>340</v>
      </c>
      <c r="EDO427" s="165" t="s">
        <v>340</v>
      </c>
      <c r="EDP427" s="165" t="s">
        <v>340</v>
      </c>
      <c r="EDQ427" s="165" t="s">
        <v>340</v>
      </c>
      <c r="EDR427" s="165" t="s">
        <v>340</v>
      </c>
      <c r="EDS427" s="165" t="s">
        <v>340</v>
      </c>
      <c r="EDT427" s="165" t="s">
        <v>340</v>
      </c>
      <c r="EDU427" s="165" t="s">
        <v>340</v>
      </c>
      <c r="EDV427" s="165" t="s">
        <v>340</v>
      </c>
      <c r="EDW427" s="165" t="s">
        <v>340</v>
      </c>
      <c r="EDX427" s="165" t="s">
        <v>340</v>
      </c>
      <c r="EDY427" s="165" t="s">
        <v>340</v>
      </c>
      <c r="EDZ427" s="165" t="s">
        <v>340</v>
      </c>
      <c r="EEA427" s="165" t="s">
        <v>340</v>
      </c>
      <c r="EEB427" s="165" t="s">
        <v>340</v>
      </c>
      <c r="EEC427" s="165" t="s">
        <v>340</v>
      </c>
      <c r="EED427" s="165" t="s">
        <v>340</v>
      </c>
      <c r="EEE427" s="165" t="s">
        <v>340</v>
      </c>
      <c r="EEF427" s="165" t="s">
        <v>340</v>
      </c>
      <c r="EEG427" s="165" t="s">
        <v>340</v>
      </c>
      <c r="EEH427" s="165" t="s">
        <v>340</v>
      </c>
      <c r="EEI427" s="165" t="s">
        <v>340</v>
      </c>
      <c r="EEJ427" s="165" t="s">
        <v>340</v>
      </c>
      <c r="EEK427" s="165" t="s">
        <v>340</v>
      </c>
      <c r="EEL427" s="165" t="s">
        <v>340</v>
      </c>
      <c r="EEM427" s="165" t="s">
        <v>340</v>
      </c>
      <c r="EEN427" s="165" t="s">
        <v>340</v>
      </c>
      <c r="EEO427" s="165" t="s">
        <v>340</v>
      </c>
      <c r="EEP427" s="165" t="s">
        <v>340</v>
      </c>
      <c r="EEQ427" s="165" t="s">
        <v>340</v>
      </c>
      <c r="EER427" s="165" t="s">
        <v>340</v>
      </c>
      <c r="EES427" s="165" t="s">
        <v>340</v>
      </c>
      <c r="EET427" s="165" t="s">
        <v>340</v>
      </c>
      <c r="EEU427" s="165" t="s">
        <v>340</v>
      </c>
      <c r="EEV427" s="165" t="s">
        <v>340</v>
      </c>
      <c r="EEW427" s="165" t="s">
        <v>340</v>
      </c>
      <c r="EEX427" s="165" t="s">
        <v>340</v>
      </c>
      <c r="EEY427" s="165" t="s">
        <v>340</v>
      </c>
      <c r="EEZ427" s="165" t="s">
        <v>340</v>
      </c>
      <c r="EFA427" s="165" t="s">
        <v>340</v>
      </c>
      <c r="EFB427" s="165" t="s">
        <v>340</v>
      </c>
      <c r="EFC427" s="165" t="s">
        <v>340</v>
      </c>
      <c r="EFD427" s="165" t="s">
        <v>340</v>
      </c>
      <c r="EFE427" s="165" t="s">
        <v>340</v>
      </c>
      <c r="EFF427" s="165" t="s">
        <v>340</v>
      </c>
      <c r="EFG427" s="165" t="s">
        <v>340</v>
      </c>
      <c r="EFH427" s="165" t="s">
        <v>340</v>
      </c>
      <c r="EFI427" s="165" t="s">
        <v>340</v>
      </c>
      <c r="EFJ427" s="165" t="s">
        <v>340</v>
      </c>
      <c r="EFK427" s="165" t="s">
        <v>340</v>
      </c>
      <c r="EFL427" s="165" t="s">
        <v>340</v>
      </c>
      <c r="EFM427" s="165" t="s">
        <v>340</v>
      </c>
      <c r="EFN427" s="165" t="s">
        <v>340</v>
      </c>
      <c r="EFO427" s="165" t="s">
        <v>340</v>
      </c>
      <c r="EFP427" s="165" t="s">
        <v>340</v>
      </c>
      <c r="EFQ427" s="165" t="s">
        <v>340</v>
      </c>
      <c r="EFR427" s="165" t="s">
        <v>340</v>
      </c>
      <c r="EFS427" s="165" t="s">
        <v>340</v>
      </c>
      <c r="EFT427" s="165" t="s">
        <v>340</v>
      </c>
      <c r="EFU427" s="165" t="s">
        <v>340</v>
      </c>
      <c r="EFV427" s="165" t="s">
        <v>340</v>
      </c>
      <c r="EFW427" s="165" t="s">
        <v>340</v>
      </c>
      <c r="EFX427" s="165" t="s">
        <v>340</v>
      </c>
      <c r="EFY427" s="165" t="s">
        <v>340</v>
      </c>
      <c r="EFZ427" s="165" t="s">
        <v>340</v>
      </c>
      <c r="EGA427" s="165" t="s">
        <v>340</v>
      </c>
      <c r="EGB427" s="165" t="s">
        <v>340</v>
      </c>
      <c r="EGC427" s="165" t="s">
        <v>340</v>
      </c>
      <c r="EGD427" s="165" t="s">
        <v>340</v>
      </c>
      <c r="EGE427" s="165" t="s">
        <v>340</v>
      </c>
      <c r="EGF427" s="165" t="s">
        <v>340</v>
      </c>
      <c r="EGG427" s="165" t="s">
        <v>340</v>
      </c>
      <c r="EGH427" s="165" t="s">
        <v>340</v>
      </c>
      <c r="EGI427" s="165" t="s">
        <v>340</v>
      </c>
      <c r="EGJ427" s="165" t="s">
        <v>340</v>
      </c>
      <c r="EGK427" s="165" t="s">
        <v>340</v>
      </c>
      <c r="EGL427" s="165" t="s">
        <v>340</v>
      </c>
      <c r="EGM427" s="165" t="s">
        <v>340</v>
      </c>
      <c r="EGN427" s="165" t="s">
        <v>340</v>
      </c>
      <c r="EGO427" s="165" t="s">
        <v>340</v>
      </c>
      <c r="EGP427" s="165" t="s">
        <v>340</v>
      </c>
      <c r="EGQ427" s="165" t="s">
        <v>340</v>
      </c>
      <c r="EGR427" s="165" t="s">
        <v>340</v>
      </c>
      <c r="EGS427" s="165" t="s">
        <v>340</v>
      </c>
      <c r="EGT427" s="165" t="s">
        <v>340</v>
      </c>
      <c r="EGU427" s="165" t="s">
        <v>340</v>
      </c>
      <c r="EGV427" s="165" t="s">
        <v>340</v>
      </c>
      <c r="EGW427" s="165" t="s">
        <v>340</v>
      </c>
      <c r="EGX427" s="165" t="s">
        <v>340</v>
      </c>
      <c r="EGY427" s="165" t="s">
        <v>340</v>
      </c>
      <c r="EGZ427" s="165" t="s">
        <v>340</v>
      </c>
      <c r="EHA427" s="165" t="s">
        <v>340</v>
      </c>
      <c r="EHB427" s="165" t="s">
        <v>340</v>
      </c>
      <c r="EHC427" s="165" t="s">
        <v>340</v>
      </c>
      <c r="EHD427" s="165" t="s">
        <v>340</v>
      </c>
      <c r="EHE427" s="165" t="s">
        <v>340</v>
      </c>
      <c r="EHF427" s="165" t="s">
        <v>340</v>
      </c>
      <c r="EHG427" s="165" t="s">
        <v>340</v>
      </c>
      <c r="EHH427" s="165" t="s">
        <v>340</v>
      </c>
      <c r="EHI427" s="165" t="s">
        <v>340</v>
      </c>
      <c r="EHJ427" s="165" t="s">
        <v>340</v>
      </c>
      <c r="EHK427" s="165" t="s">
        <v>340</v>
      </c>
      <c r="EHL427" s="165" t="s">
        <v>340</v>
      </c>
      <c r="EHM427" s="165" t="s">
        <v>340</v>
      </c>
      <c r="EHN427" s="165" t="s">
        <v>340</v>
      </c>
      <c r="EHO427" s="165" t="s">
        <v>340</v>
      </c>
      <c r="EHP427" s="165" t="s">
        <v>340</v>
      </c>
      <c r="EHQ427" s="165" t="s">
        <v>340</v>
      </c>
      <c r="EHR427" s="165" t="s">
        <v>340</v>
      </c>
      <c r="EHS427" s="165" t="s">
        <v>340</v>
      </c>
      <c r="EHT427" s="165" t="s">
        <v>340</v>
      </c>
      <c r="EHU427" s="165" t="s">
        <v>340</v>
      </c>
      <c r="EHV427" s="165" t="s">
        <v>340</v>
      </c>
      <c r="EHW427" s="165" t="s">
        <v>340</v>
      </c>
      <c r="EHX427" s="165" t="s">
        <v>340</v>
      </c>
      <c r="EHY427" s="165" t="s">
        <v>340</v>
      </c>
      <c r="EHZ427" s="165" t="s">
        <v>340</v>
      </c>
      <c r="EIA427" s="165" t="s">
        <v>340</v>
      </c>
      <c r="EIB427" s="165" t="s">
        <v>340</v>
      </c>
      <c r="EIC427" s="165" t="s">
        <v>340</v>
      </c>
      <c r="EID427" s="165" t="s">
        <v>340</v>
      </c>
      <c r="EIE427" s="165" t="s">
        <v>340</v>
      </c>
      <c r="EIF427" s="165" t="s">
        <v>340</v>
      </c>
      <c r="EIG427" s="165" t="s">
        <v>340</v>
      </c>
      <c r="EIH427" s="165" t="s">
        <v>340</v>
      </c>
      <c r="EII427" s="165" t="s">
        <v>340</v>
      </c>
      <c r="EIJ427" s="165" t="s">
        <v>340</v>
      </c>
      <c r="EIK427" s="165" t="s">
        <v>340</v>
      </c>
      <c r="EIL427" s="165" t="s">
        <v>340</v>
      </c>
      <c r="EIM427" s="165" t="s">
        <v>340</v>
      </c>
      <c r="EIN427" s="165" t="s">
        <v>340</v>
      </c>
      <c r="EIO427" s="165" t="s">
        <v>340</v>
      </c>
      <c r="EIP427" s="165" t="s">
        <v>340</v>
      </c>
      <c r="EIQ427" s="165" t="s">
        <v>340</v>
      </c>
      <c r="EIR427" s="165" t="s">
        <v>340</v>
      </c>
      <c r="EIS427" s="165" t="s">
        <v>340</v>
      </c>
      <c r="EIT427" s="165" t="s">
        <v>340</v>
      </c>
      <c r="EIU427" s="165" t="s">
        <v>340</v>
      </c>
      <c r="EIV427" s="165" t="s">
        <v>340</v>
      </c>
      <c r="EIW427" s="165" t="s">
        <v>340</v>
      </c>
      <c r="EIX427" s="165" t="s">
        <v>340</v>
      </c>
      <c r="EIY427" s="165" t="s">
        <v>340</v>
      </c>
      <c r="EIZ427" s="165" t="s">
        <v>340</v>
      </c>
      <c r="EJA427" s="165" t="s">
        <v>340</v>
      </c>
      <c r="EJB427" s="165" t="s">
        <v>340</v>
      </c>
      <c r="EJC427" s="165" t="s">
        <v>340</v>
      </c>
      <c r="EJD427" s="165" t="s">
        <v>340</v>
      </c>
      <c r="EJE427" s="165" t="s">
        <v>340</v>
      </c>
      <c r="EJF427" s="165" t="s">
        <v>340</v>
      </c>
      <c r="EJG427" s="165" t="s">
        <v>340</v>
      </c>
      <c r="EJH427" s="165" t="s">
        <v>340</v>
      </c>
      <c r="EJI427" s="165" t="s">
        <v>340</v>
      </c>
      <c r="EJJ427" s="165" t="s">
        <v>340</v>
      </c>
      <c r="EJK427" s="165" t="s">
        <v>340</v>
      </c>
      <c r="EJL427" s="165" t="s">
        <v>340</v>
      </c>
      <c r="EJM427" s="165" t="s">
        <v>340</v>
      </c>
      <c r="EJN427" s="165" t="s">
        <v>340</v>
      </c>
      <c r="EJO427" s="165" t="s">
        <v>340</v>
      </c>
      <c r="EJP427" s="165" t="s">
        <v>340</v>
      </c>
      <c r="EJQ427" s="165" t="s">
        <v>340</v>
      </c>
      <c r="EJR427" s="165" t="s">
        <v>340</v>
      </c>
      <c r="EJS427" s="165" t="s">
        <v>340</v>
      </c>
      <c r="EJT427" s="165" t="s">
        <v>340</v>
      </c>
      <c r="EJU427" s="165" t="s">
        <v>340</v>
      </c>
      <c r="EJV427" s="165" t="s">
        <v>340</v>
      </c>
      <c r="EJW427" s="165" t="s">
        <v>340</v>
      </c>
      <c r="EJX427" s="165" t="s">
        <v>340</v>
      </c>
      <c r="EJY427" s="165" t="s">
        <v>340</v>
      </c>
      <c r="EJZ427" s="165" t="s">
        <v>340</v>
      </c>
      <c r="EKA427" s="165" t="s">
        <v>340</v>
      </c>
      <c r="EKB427" s="165" t="s">
        <v>340</v>
      </c>
      <c r="EKC427" s="165" t="s">
        <v>340</v>
      </c>
      <c r="EKD427" s="165" t="s">
        <v>340</v>
      </c>
      <c r="EKE427" s="165" t="s">
        <v>340</v>
      </c>
      <c r="EKF427" s="165" t="s">
        <v>340</v>
      </c>
      <c r="EKG427" s="165" t="s">
        <v>340</v>
      </c>
      <c r="EKH427" s="165" t="s">
        <v>340</v>
      </c>
      <c r="EKI427" s="165" t="s">
        <v>340</v>
      </c>
      <c r="EKJ427" s="165" t="s">
        <v>340</v>
      </c>
      <c r="EKK427" s="165" t="s">
        <v>340</v>
      </c>
      <c r="EKL427" s="165" t="s">
        <v>340</v>
      </c>
      <c r="EKM427" s="165" t="s">
        <v>340</v>
      </c>
      <c r="EKN427" s="165" t="s">
        <v>340</v>
      </c>
      <c r="EKO427" s="165" t="s">
        <v>340</v>
      </c>
      <c r="EKP427" s="165" t="s">
        <v>340</v>
      </c>
      <c r="EKQ427" s="165" t="s">
        <v>340</v>
      </c>
      <c r="EKR427" s="165" t="s">
        <v>340</v>
      </c>
      <c r="EKS427" s="165" t="s">
        <v>340</v>
      </c>
      <c r="EKT427" s="165" t="s">
        <v>340</v>
      </c>
      <c r="EKU427" s="165" t="s">
        <v>340</v>
      </c>
      <c r="EKV427" s="165" t="s">
        <v>340</v>
      </c>
      <c r="EKW427" s="165" t="s">
        <v>340</v>
      </c>
      <c r="EKX427" s="165" t="s">
        <v>340</v>
      </c>
      <c r="EKY427" s="165" t="s">
        <v>340</v>
      </c>
      <c r="EKZ427" s="165" t="s">
        <v>340</v>
      </c>
      <c r="ELA427" s="165" t="s">
        <v>340</v>
      </c>
      <c r="ELB427" s="165" t="s">
        <v>340</v>
      </c>
      <c r="ELC427" s="165" t="s">
        <v>340</v>
      </c>
      <c r="ELD427" s="165" t="s">
        <v>340</v>
      </c>
      <c r="ELE427" s="165" t="s">
        <v>340</v>
      </c>
      <c r="ELF427" s="165" t="s">
        <v>340</v>
      </c>
      <c r="ELG427" s="165" t="s">
        <v>340</v>
      </c>
      <c r="ELH427" s="165" t="s">
        <v>340</v>
      </c>
      <c r="ELI427" s="165" t="s">
        <v>340</v>
      </c>
      <c r="ELJ427" s="165" t="s">
        <v>340</v>
      </c>
      <c r="ELK427" s="165" t="s">
        <v>340</v>
      </c>
      <c r="ELL427" s="165" t="s">
        <v>340</v>
      </c>
      <c r="ELM427" s="165" t="s">
        <v>340</v>
      </c>
      <c r="ELN427" s="165" t="s">
        <v>340</v>
      </c>
      <c r="ELO427" s="165" t="s">
        <v>340</v>
      </c>
      <c r="ELP427" s="165" t="s">
        <v>340</v>
      </c>
      <c r="ELQ427" s="165" t="s">
        <v>340</v>
      </c>
      <c r="ELR427" s="165" t="s">
        <v>340</v>
      </c>
      <c r="ELS427" s="165" t="s">
        <v>340</v>
      </c>
      <c r="ELT427" s="165" t="s">
        <v>340</v>
      </c>
      <c r="ELU427" s="165" t="s">
        <v>340</v>
      </c>
      <c r="ELV427" s="165" t="s">
        <v>340</v>
      </c>
      <c r="ELW427" s="165" t="s">
        <v>340</v>
      </c>
      <c r="ELX427" s="165" t="s">
        <v>340</v>
      </c>
      <c r="ELY427" s="165" t="s">
        <v>340</v>
      </c>
      <c r="ELZ427" s="165" t="s">
        <v>340</v>
      </c>
      <c r="EMA427" s="165" t="s">
        <v>340</v>
      </c>
      <c r="EMB427" s="165" t="s">
        <v>340</v>
      </c>
      <c r="EMC427" s="165" t="s">
        <v>340</v>
      </c>
      <c r="EMD427" s="165" t="s">
        <v>340</v>
      </c>
      <c r="EME427" s="165" t="s">
        <v>340</v>
      </c>
      <c r="EMF427" s="165" t="s">
        <v>340</v>
      </c>
      <c r="EMG427" s="165" t="s">
        <v>340</v>
      </c>
      <c r="EMH427" s="165" t="s">
        <v>340</v>
      </c>
      <c r="EMI427" s="165" t="s">
        <v>340</v>
      </c>
      <c r="EMJ427" s="165" t="s">
        <v>340</v>
      </c>
      <c r="EMK427" s="165" t="s">
        <v>340</v>
      </c>
      <c r="EML427" s="165" t="s">
        <v>340</v>
      </c>
      <c r="EMM427" s="165" t="s">
        <v>340</v>
      </c>
      <c r="EMN427" s="165" t="s">
        <v>340</v>
      </c>
      <c r="EMO427" s="165" t="s">
        <v>340</v>
      </c>
      <c r="EMP427" s="165" t="s">
        <v>340</v>
      </c>
      <c r="EMQ427" s="165" t="s">
        <v>340</v>
      </c>
      <c r="EMR427" s="165" t="s">
        <v>340</v>
      </c>
      <c r="EMS427" s="165" t="s">
        <v>340</v>
      </c>
      <c r="EMT427" s="165" t="s">
        <v>340</v>
      </c>
      <c r="EMU427" s="165" t="s">
        <v>340</v>
      </c>
      <c r="EMV427" s="165" t="s">
        <v>340</v>
      </c>
      <c r="EMW427" s="165" t="s">
        <v>340</v>
      </c>
      <c r="EMX427" s="165" t="s">
        <v>340</v>
      </c>
      <c r="EMY427" s="165" t="s">
        <v>340</v>
      </c>
      <c r="EMZ427" s="165" t="s">
        <v>340</v>
      </c>
      <c r="ENA427" s="165" t="s">
        <v>340</v>
      </c>
      <c r="ENB427" s="165" t="s">
        <v>340</v>
      </c>
      <c r="ENC427" s="165" t="s">
        <v>340</v>
      </c>
      <c r="END427" s="165" t="s">
        <v>340</v>
      </c>
      <c r="ENE427" s="165" t="s">
        <v>340</v>
      </c>
      <c r="ENF427" s="165" t="s">
        <v>340</v>
      </c>
      <c r="ENG427" s="165" t="s">
        <v>340</v>
      </c>
      <c r="ENH427" s="165" t="s">
        <v>340</v>
      </c>
      <c r="ENI427" s="165" t="s">
        <v>340</v>
      </c>
      <c r="ENJ427" s="165" t="s">
        <v>340</v>
      </c>
      <c r="ENK427" s="165" t="s">
        <v>340</v>
      </c>
      <c r="ENL427" s="165" t="s">
        <v>340</v>
      </c>
      <c r="ENM427" s="165" t="s">
        <v>340</v>
      </c>
      <c r="ENN427" s="165" t="s">
        <v>340</v>
      </c>
      <c r="ENO427" s="165" t="s">
        <v>340</v>
      </c>
      <c r="ENP427" s="165" t="s">
        <v>340</v>
      </c>
      <c r="ENQ427" s="165" t="s">
        <v>340</v>
      </c>
      <c r="ENR427" s="165" t="s">
        <v>340</v>
      </c>
      <c r="ENS427" s="165" t="s">
        <v>340</v>
      </c>
      <c r="ENT427" s="165" t="s">
        <v>340</v>
      </c>
      <c r="ENU427" s="165" t="s">
        <v>340</v>
      </c>
      <c r="ENV427" s="165" t="s">
        <v>340</v>
      </c>
      <c r="ENW427" s="165" t="s">
        <v>340</v>
      </c>
      <c r="ENX427" s="165" t="s">
        <v>340</v>
      </c>
      <c r="ENY427" s="165" t="s">
        <v>340</v>
      </c>
      <c r="ENZ427" s="165" t="s">
        <v>340</v>
      </c>
      <c r="EOA427" s="165" t="s">
        <v>340</v>
      </c>
      <c r="EOB427" s="165" t="s">
        <v>340</v>
      </c>
      <c r="EOC427" s="165" t="s">
        <v>340</v>
      </c>
      <c r="EOD427" s="165" t="s">
        <v>340</v>
      </c>
      <c r="EOE427" s="165" t="s">
        <v>340</v>
      </c>
      <c r="EOF427" s="165" t="s">
        <v>340</v>
      </c>
      <c r="EOG427" s="165" t="s">
        <v>340</v>
      </c>
      <c r="EOH427" s="165" t="s">
        <v>340</v>
      </c>
      <c r="EOI427" s="165" t="s">
        <v>340</v>
      </c>
      <c r="EOJ427" s="165" t="s">
        <v>340</v>
      </c>
      <c r="EOK427" s="165" t="s">
        <v>340</v>
      </c>
      <c r="EOL427" s="165" t="s">
        <v>340</v>
      </c>
      <c r="EOM427" s="165" t="s">
        <v>340</v>
      </c>
      <c r="EON427" s="165" t="s">
        <v>340</v>
      </c>
      <c r="EOO427" s="165" t="s">
        <v>340</v>
      </c>
      <c r="EOP427" s="165" t="s">
        <v>340</v>
      </c>
      <c r="EOQ427" s="165" t="s">
        <v>340</v>
      </c>
      <c r="EOR427" s="165" t="s">
        <v>340</v>
      </c>
      <c r="EOS427" s="165" t="s">
        <v>340</v>
      </c>
      <c r="EOT427" s="165" t="s">
        <v>340</v>
      </c>
      <c r="EOU427" s="165" t="s">
        <v>340</v>
      </c>
      <c r="EOV427" s="165" t="s">
        <v>340</v>
      </c>
      <c r="EOW427" s="165" t="s">
        <v>340</v>
      </c>
      <c r="EOX427" s="165" t="s">
        <v>340</v>
      </c>
      <c r="EOY427" s="165" t="s">
        <v>340</v>
      </c>
      <c r="EOZ427" s="165" t="s">
        <v>340</v>
      </c>
      <c r="EPA427" s="165" t="s">
        <v>340</v>
      </c>
      <c r="EPB427" s="165" t="s">
        <v>340</v>
      </c>
      <c r="EPC427" s="165" t="s">
        <v>340</v>
      </c>
      <c r="EPD427" s="165" t="s">
        <v>340</v>
      </c>
      <c r="EPE427" s="165" t="s">
        <v>340</v>
      </c>
      <c r="EPF427" s="165" t="s">
        <v>340</v>
      </c>
      <c r="EPG427" s="165" t="s">
        <v>340</v>
      </c>
      <c r="EPH427" s="165" t="s">
        <v>340</v>
      </c>
      <c r="EPI427" s="165" t="s">
        <v>340</v>
      </c>
      <c r="EPJ427" s="165" t="s">
        <v>340</v>
      </c>
      <c r="EPK427" s="165" t="s">
        <v>340</v>
      </c>
      <c r="EPL427" s="165" t="s">
        <v>340</v>
      </c>
      <c r="EPM427" s="165" t="s">
        <v>340</v>
      </c>
      <c r="EPN427" s="165" t="s">
        <v>340</v>
      </c>
      <c r="EPO427" s="165" t="s">
        <v>340</v>
      </c>
      <c r="EPP427" s="165" t="s">
        <v>340</v>
      </c>
      <c r="EPQ427" s="165" t="s">
        <v>340</v>
      </c>
      <c r="EPR427" s="165" t="s">
        <v>340</v>
      </c>
      <c r="EPS427" s="165" t="s">
        <v>340</v>
      </c>
      <c r="EPT427" s="165" t="s">
        <v>340</v>
      </c>
      <c r="EPU427" s="165" t="s">
        <v>340</v>
      </c>
      <c r="EPV427" s="165" t="s">
        <v>340</v>
      </c>
      <c r="EPW427" s="165" t="s">
        <v>340</v>
      </c>
      <c r="EPX427" s="165" t="s">
        <v>340</v>
      </c>
      <c r="EPY427" s="165" t="s">
        <v>340</v>
      </c>
      <c r="EPZ427" s="165" t="s">
        <v>340</v>
      </c>
      <c r="EQA427" s="165" t="s">
        <v>340</v>
      </c>
      <c r="EQB427" s="165" t="s">
        <v>340</v>
      </c>
      <c r="EQC427" s="165" t="s">
        <v>340</v>
      </c>
      <c r="EQD427" s="165" t="s">
        <v>340</v>
      </c>
      <c r="EQE427" s="165" t="s">
        <v>340</v>
      </c>
      <c r="EQF427" s="165" t="s">
        <v>340</v>
      </c>
      <c r="EQG427" s="165" t="s">
        <v>340</v>
      </c>
      <c r="EQH427" s="165" t="s">
        <v>340</v>
      </c>
      <c r="EQI427" s="165" t="s">
        <v>340</v>
      </c>
      <c r="EQJ427" s="165" t="s">
        <v>340</v>
      </c>
      <c r="EQK427" s="165" t="s">
        <v>340</v>
      </c>
      <c r="EQL427" s="165" t="s">
        <v>340</v>
      </c>
      <c r="EQM427" s="165" t="s">
        <v>340</v>
      </c>
      <c r="EQN427" s="165" t="s">
        <v>340</v>
      </c>
      <c r="EQO427" s="165" t="s">
        <v>340</v>
      </c>
      <c r="EQP427" s="165" t="s">
        <v>340</v>
      </c>
      <c r="EQQ427" s="165" t="s">
        <v>340</v>
      </c>
      <c r="EQR427" s="165" t="s">
        <v>340</v>
      </c>
      <c r="EQS427" s="165" t="s">
        <v>340</v>
      </c>
      <c r="EQT427" s="165" t="s">
        <v>340</v>
      </c>
      <c r="EQU427" s="165" t="s">
        <v>340</v>
      </c>
      <c r="EQV427" s="165" t="s">
        <v>340</v>
      </c>
      <c r="EQW427" s="165" t="s">
        <v>340</v>
      </c>
      <c r="EQX427" s="165" t="s">
        <v>340</v>
      </c>
      <c r="EQY427" s="165" t="s">
        <v>340</v>
      </c>
      <c r="EQZ427" s="165" t="s">
        <v>340</v>
      </c>
      <c r="ERA427" s="165" t="s">
        <v>340</v>
      </c>
      <c r="ERB427" s="165" t="s">
        <v>340</v>
      </c>
      <c r="ERC427" s="165" t="s">
        <v>340</v>
      </c>
      <c r="ERD427" s="165" t="s">
        <v>340</v>
      </c>
      <c r="ERE427" s="165" t="s">
        <v>340</v>
      </c>
      <c r="ERF427" s="165" t="s">
        <v>340</v>
      </c>
      <c r="ERG427" s="165" t="s">
        <v>340</v>
      </c>
      <c r="ERH427" s="165" t="s">
        <v>340</v>
      </c>
      <c r="ERI427" s="165" t="s">
        <v>340</v>
      </c>
      <c r="ERJ427" s="165" t="s">
        <v>340</v>
      </c>
      <c r="ERK427" s="165" t="s">
        <v>340</v>
      </c>
      <c r="ERL427" s="165" t="s">
        <v>340</v>
      </c>
      <c r="ERM427" s="165" t="s">
        <v>340</v>
      </c>
      <c r="ERN427" s="165" t="s">
        <v>340</v>
      </c>
      <c r="ERO427" s="165" t="s">
        <v>340</v>
      </c>
      <c r="ERP427" s="165" t="s">
        <v>340</v>
      </c>
      <c r="ERQ427" s="165" t="s">
        <v>340</v>
      </c>
      <c r="ERR427" s="165" t="s">
        <v>340</v>
      </c>
      <c r="ERS427" s="165" t="s">
        <v>340</v>
      </c>
      <c r="ERT427" s="165" t="s">
        <v>340</v>
      </c>
      <c r="ERU427" s="165" t="s">
        <v>340</v>
      </c>
      <c r="ERV427" s="165" t="s">
        <v>340</v>
      </c>
      <c r="ERW427" s="165" t="s">
        <v>340</v>
      </c>
      <c r="ERX427" s="165" t="s">
        <v>340</v>
      </c>
      <c r="ERY427" s="165" t="s">
        <v>340</v>
      </c>
      <c r="ERZ427" s="165" t="s">
        <v>340</v>
      </c>
      <c r="ESA427" s="165" t="s">
        <v>340</v>
      </c>
      <c r="ESB427" s="165" t="s">
        <v>340</v>
      </c>
      <c r="ESC427" s="165" t="s">
        <v>340</v>
      </c>
      <c r="ESD427" s="165" t="s">
        <v>340</v>
      </c>
      <c r="ESE427" s="165" t="s">
        <v>340</v>
      </c>
      <c r="ESF427" s="165" t="s">
        <v>340</v>
      </c>
      <c r="ESG427" s="165" t="s">
        <v>340</v>
      </c>
      <c r="ESH427" s="165" t="s">
        <v>340</v>
      </c>
      <c r="ESI427" s="165" t="s">
        <v>340</v>
      </c>
      <c r="ESJ427" s="165" t="s">
        <v>340</v>
      </c>
      <c r="ESK427" s="165" t="s">
        <v>340</v>
      </c>
      <c r="ESL427" s="165" t="s">
        <v>340</v>
      </c>
      <c r="ESM427" s="165" t="s">
        <v>340</v>
      </c>
      <c r="ESN427" s="165" t="s">
        <v>340</v>
      </c>
      <c r="ESO427" s="165" t="s">
        <v>340</v>
      </c>
      <c r="ESP427" s="165" t="s">
        <v>340</v>
      </c>
      <c r="ESQ427" s="165" t="s">
        <v>340</v>
      </c>
      <c r="ESR427" s="165" t="s">
        <v>340</v>
      </c>
      <c r="ESS427" s="165" t="s">
        <v>340</v>
      </c>
      <c r="EST427" s="165" t="s">
        <v>340</v>
      </c>
      <c r="ESU427" s="165" t="s">
        <v>340</v>
      </c>
      <c r="ESV427" s="165" t="s">
        <v>340</v>
      </c>
      <c r="ESW427" s="165" t="s">
        <v>340</v>
      </c>
      <c r="ESX427" s="165" t="s">
        <v>340</v>
      </c>
      <c r="ESY427" s="165" t="s">
        <v>340</v>
      </c>
      <c r="ESZ427" s="165" t="s">
        <v>340</v>
      </c>
      <c r="ETA427" s="165" t="s">
        <v>340</v>
      </c>
      <c r="ETB427" s="165" t="s">
        <v>340</v>
      </c>
      <c r="ETC427" s="165" t="s">
        <v>340</v>
      </c>
      <c r="ETD427" s="165" t="s">
        <v>340</v>
      </c>
      <c r="ETE427" s="165" t="s">
        <v>340</v>
      </c>
      <c r="ETF427" s="165" t="s">
        <v>340</v>
      </c>
      <c r="ETG427" s="165" t="s">
        <v>340</v>
      </c>
      <c r="ETH427" s="165" t="s">
        <v>340</v>
      </c>
      <c r="ETI427" s="165" t="s">
        <v>340</v>
      </c>
      <c r="ETJ427" s="165" t="s">
        <v>340</v>
      </c>
      <c r="ETK427" s="165" t="s">
        <v>340</v>
      </c>
      <c r="ETL427" s="165" t="s">
        <v>340</v>
      </c>
      <c r="ETM427" s="165" t="s">
        <v>340</v>
      </c>
      <c r="ETN427" s="165" t="s">
        <v>340</v>
      </c>
      <c r="ETO427" s="165" t="s">
        <v>340</v>
      </c>
      <c r="ETP427" s="165" t="s">
        <v>340</v>
      </c>
      <c r="ETQ427" s="165" t="s">
        <v>340</v>
      </c>
      <c r="ETR427" s="165" t="s">
        <v>340</v>
      </c>
      <c r="ETS427" s="165" t="s">
        <v>340</v>
      </c>
      <c r="ETT427" s="165" t="s">
        <v>340</v>
      </c>
      <c r="ETU427" s="165" t="s">
        <v>340</v>
      </c>
      <c r="ETV427" s="165" t="s">
        <v>340</v>
      </c>
      <c r="ETW427" s="165" t="s">
        <v>340</v>
      </c>
      <c r="ETX427" s="165" t="s">
        <v>340</v>
      </c>
      <c r="ETY427" s="165" t="s">
        <v>340</v>
      </c>
      <c r="ETZ427" s="165" t="s">
        <v>340</v>
      </c>
      <c r="EUA427" s="165" t="s">
        <v>340</v>
      </c>
      <c r="EUB427" s="165" t="s">
        <v>340</v>
      </c>
      <c r="EUC427" s="165" t="s">
        <v>340</v>
      </c>
      <c r="EUD427" s="165" t="s">
        <v>340</v>
      </c>
      <c r="EUE427" s="165" t="s">
        <v>340</v>
      </c>
      <c r="EUF427" s="165" t="s">
        <v>340</v>
      </c>
      <c r="EUG427" s="165" t="s">
        <v>340</v>
      </c>
      <c r="EUH427" s="165" t="s">
        <v>340</v>
      </c>
      <c r="EUI427" s="165" t="s">
        <v>340</v>
      </c>
      <c r="EUJ427" s="165" t="s">
        <v>340</v>
      </c>
      <c r="EUK427" s="165" t="s">
        <v>340</v>
      </c>
      <c r="EUL427" s="165" t="s">
        <v>340</v>
      </c>
      <c r="EUM427" s="165" t="s">
        <v>340</v>
      </c>
      <c r="EUN427" s="165" t="s">
        <v>340</v>
      </c>
      <c r="EUO427" s="165" t="s">
        <v>340</v>
      </c>
      <c r="EUP427" s="165" t="s">
        <v>340</v>
      </c>
      <c r="EUQ427" s="165" t="s">
        <v>340</v>
      </c>
      <c r="EUR427" s="165" t="s">
        <v>340</v>
      </c>
      <c r="EUS427" s="165" t="s">
        <v>340</v>
      </c>
      <c r="EUT427" s="165" t="s">
        <v>340</v>
      </c>
      <c r="EUU427" s="165" t="s">
        <v>340</v>
      </c>
      <c r="EUV427" s="165" t="s">
        <v>340</v>
      </c>
      <c r="EUW427" s="165" t="s">
        <v>340</v>
      </c>
      <c r="EUX427" s="165" t="s">
        <v>340</v>
      </c>
      <c r="EUY427" s="165" t="s">
        <v>340</v>
      </c>
      <c r="EUZ427" s="165" t="s">
        <v>340</v>
      </c>
      <c r="EVA427" s="165" t="s">
        <v>340</v>
      </c>
      <c r="EVB427" s="165" t="s">
        <v>340</v>
      </c>
      <c r="EVC427" s="165" t="s">
        <v>340</v>
      </c>
      <c r="EVD427" s="165" t="s">
        <v>340</v>
      </c>
      <c r="EVE427" s="165" t="s">
        <v>340</v>
      </c>
      <c r="EVF427" s="165" t="s">
        <v>340</v>
      </c>
      <c r="EVG427" s="165" t="s">
        <v>340</v>
      </c>
      <c r="EVH427" s="165" t="s">
        <v>340</v>
      </c>
      <c r="EVI427" s="165" t="s">
        <v>340</v>
      </c>
      <c r="EVJ427" s="165" t="s">
        <v>340</v>
      </c>
      <c r="EVK427" s="165" t="s">
        <v>340</v>
      </c>
      <c r="EVL427" s="165" t="s">
        <v>340</v>
      </c>
      <c r="EVM427" s="165" t="s">
        <v>340</v>
      </c>
      <c r="EVN427" s="165" t="s">
        <v>340</v>
      </c>
      <c r="EVO427" s="165" t="s">
        <v>340</v>
      </c>
      <c r="EVP427" s="165" t="s">
        <v>340</v>
      </c>
      <c r="EVQ427" s="165" t="s">
        <v>340</v>
      </c>
      <c r="EVR427" s="165" t="s">
        <v>340</v>
      </c>
      <c r="EVS427" s="165" t="s">
        <v>340</v>
      </c>
      <c r="EVT427" s="165" t="s">
        <v>340</v>
      </c>
      <c r="EVU427" s="165" t="s">
        <v>340</v>
      </c>
      <c r="EVV427" s="165" t="s">
        <v>340</v>
      </c>
      <c r="EVW427" s="165" t="s">
        <v>340</v>
      </c>
      <c r="EVX427" s="165" t="s">
        <v>340</v>
      </c>
      <c r="EVY427" s="165" t="s">
        <v>340</v>
      </c>
      <c r="EVZ427" s="165" t="s">
        <v>340</v>
      </c>
      <c r="EWA427" s="165" t="s">
        <v>340</v>
      </c>
      <c r="EWB427" s="165" t="s">
        <v>340</v>
      </c>
      <c r="EWC427" s="165" t="s">
        <v>340</v>
      </c>
      <c r="EWD427" s="165" t="s">
        <v>340</v>
      </c>
      <c r="EWE427" s="165" t="s">
        <v>340</v>
      </c>
      <c r="EWF427" s="165" t="s">
        <v>340</v>
      </c>
      <c r="EWG427" s="165" t="s">
        <v>340</v>
      </c>
      <c r="EWH427" s="165" t="s">
        <v>340</v>
      </c>
      <c r="EWI427" s="165" t="s">
        <v>340</v>
      </c>
      <c r="EWJ427" s="165" t="s">
        <v>340</v>
      </c>
      <c r="EWK427" s="165" t="s">
        <v>340</v>
      </c>
      <c r="EWL427" s="165" t="s">
        <v>340</v>
      </c>
      <c r="EWM427" s="165" t="s">
        <v>340</v>
      </c>
      <c r="EWN427" s="165" t="s">
        <v>340</v>
      </c>
      <c r="EWO427" s="165" t="s">
        <v>340</v>
      </c>
      <c r="EWP427" s="165" t="s">
        <v>340</v>
      </c>
      <c r="EWQ427" s="165" t="s">
        <v>340</v>
      </c>
      <c r="EWR427" s="165" t="s">
        <v>340</v>
      </c>
      <c r="EWS427" s="165" t="s">
        <v>340</v>
      </c>
      <c r="EWT427" s="165" t="s">
        <v>340</v>
      </c>
      <c r="EWU427" s="165" t="s">
        <v>340</v>
      </c>
      <c r="EWV427" s="165" t="s">
        <v>340</v>
      </c>
      <c r="EWW427" s="165" t="s">
        <v>340</v>
      </c>
      <c r="EWX427" s="165" t="s">
        <v>340</v>
      </c>
      <c r="EWY427" s="165" t="s">
        <v>340</v>
      </c>
      <c r="EWZ427" s="165" t="s">
        <v>340</v>
      </c>
      <c r="EXA427" s="165" t="s">
        <v>340</v>
      </c>
      <c r="EXB427" s="165" t="s">
        <v>340</v>
      </c>
      <c r="EXC427" s="165" t="s">
        <v>340</v>
      </c>
      <c r="EXD427" s="165" t="s">
        <v>340</v>
      </c>
      <c r="EXE427" s="165" t="s">
        <v>340</v>
      </c>
      <c r="EXF427" s="165" t="s">
        <v>340</v>
      </c>
      <c r="EXG427" s="165" t="s">
        <v>340</v>
      </c>
      <c r="EXH427" s="165" t="s">
        <v>340</v>
      </c>
      <c r="EXI427" s="165" t="s">
        <v>340</v>
      </c>
      <c r="EXJ427" s="165" t="s">
        <v>340</v>
      </c>
      <c r="EXK427" s="165" t="s">
        <v>340</v>
      </c>
      <c r="EXL427" s="165" t="s">
        <v>340</v>
      </c>
      <c r="EXM427" s="165" t="s">
        <v>340</v>
      </c>
      <c r="EXN427" s="165" t="s">
        <v>340</v>
      </c>
      <c r="EXO427" s="165" t="s">
        <v>340</v>
      </c>
      <c r="EXP427" s="165" t="s">
        <v>340</v>
      </c>
      <c r="EXQ427" s="165" t="s">
        <v>340</v>
      </c>
      <c r="EXR427" s="165" t="s">
        <v>340</v>
      </c>
      <c r="EXS427" s="165" t="s">
        <v>340</v>
      </c>
      <c r="EXT427" s="165" t="s">
        <v>340</v>
      </c>
      <c r="EXU427" s="165" t="s">
        <v>340</v>
      </c>
      <c r="EXV427" s="165" t="s">
        <v>340</v>
      </c>
      <c r="EXW427" s="165" t="s">
        <v>340</v>
      </c>
      <c r="EXX427" s="165" t="s">
        <v>340</v>
      </c>
      <c r="EXY427" s="165" t="s">
        <v>340</v>
      </c>
      <c r="EXZ427" s="165" t="s">
        <v>340</v>
      </c>
      <c r="EYA427" s="165" t="s">
        <v>340</v>
      </c>
      <c r="EYB427" s="165" t="s">
        <v>340</v>
      </c>
      <c r="EYC427" s="165" t="s">
        <v>340</v>
      </c>
      <c r="EYD427" s="165" t="s">
        <v>340</v>
      </c>
      <c r="EYE427" s="165" t="s">
        <v>340</v>
      </c>
      <c r="EYF427" s="165" t="s">
        <v>340</v>
      </c>
      <c r="EYG427" s="165" t="s">
        <v>340</v>
      </c>
      <c r="EYH427" s="165" t="s">
        <v>340</v>
      </c>
      <c r="EYI427" s="165" t="s">
        <v>340</v>
      </c>
      <c r="EYJ427" s="165" t="s">
        <v>340</v>
      </c>
      <c r="EYK427" s="165" t="s">
        <v>340</v>
      </c>
      <c r="EYL427" s="165" t="s">
        <v>340</v>
      </c>
      <c r="EYM427" s="165" t="s">
        <v>340</v>
      </c>
      <c r="EYN427" s="165" t="s">
        <v>340</v>
      </c>
      <c r="EYO427" s="165" t="s">
        <v>340</v>
      </c>
      <c r="EYP427" s="165" t="s">
        <v>340</v>
      </c>
      <c r="EYQ427" s="165" t="s">
        <v>340</v>
      </c>
      <c r="EYR427" s="165" t="s">
        <v>340</v>
      </c>
      <c r="EYS427" s="165" t="s">
        <v>340</v>
      </c>
      <c r="EYT427" s="165" t="s">
        <v>340</v>
      </c>
      <c r="EYU427" s="165" t="s">
        <v>340</v>
      </c>
      <c r="EYV427" s="165" t="s">
        <v>340</v>
      </c>
      <c r="EYW427" s="165" t="s">
        <v>340</v>
      </c>
      <c r="EYX427" s="165" t="s">
        <v>340</v>
      </c>
      <c r="EYY427" s="165" t="s">
        <v>340</v>
      </c>
      <c r="EYZ427" s="165" t="s">
        <v>340</v>
      </c>
      <c r="EZA427" s="165" t="s">
        <v>340</v>
      </c>
      <c r="EZB427" s="165" t="s">
        <v>340</v>
      </c>
      <c r="EZC427" s="165" t="s">
        <v>340</v>
      </c>
      <c r="EZD427" s="165" t="s">
        <v>340</v>
      </c>
      <c r="EZE427" s="165" t="s">
        <v>340</v>
      </c>
      <c r="EZF427" s="165" t="s">
        <v>340</v>
      </c>
      <c r="EZG427" s="165" t="s">
        <v>340</v>
      </c>
      <c r="EZH427" s="165" t="s">
        <v>340</v>
      </c>
      <c r="EZI427" s="165" t="s">
        <v>340</v>
      </c>
      <c r="EZJ427" s="165" t="s">
        <v>340</v>
      </c>
      <c r="EZK427" s="165" t="s">
        <v>340</v>
      </c>
      <c r="EZL427" s="165" t="s">
        <v>340</v>
      </c>
      <c r="EZM427" s="165" t="s">
        <v>340</v>
      </c>
      <c r="EZN427" s="165" t="s">
        <v>340</v>
      </c>
      <c r="EZO427" s="165" t="s">
        <v>340</v>
      </c>
      <c r="EZP427" s="165" t="s">
        <v>340</v>
      </c>
      <c r="EZQ427" s="165" t="s">
        <v>340</v>
      </c>
      <c r="EZR427" s="165" t="s">
        <v>340</v>
      </c>
      <c r="EZS427" s="165" t="s">
        <v>340</v>
      </c>
      <c r="EZT427" s="165" t="s">
        <v>340</v>
      </c>
      <c r="EZU427" s="165" t="s">
        <v>340</v>
      </c>
      <c r="EZV427" s="165" t="s">
        <v>340</v>
      </c>
      <c r="EZW427" s="165" t="s">
        <v>340</v>
      </c>
      <c r="EZX427" s="165" t="s">
        <v>340</v>
      </c>
      <c r="EZY427" s="165" t="s">
        <v>340</v>
      </c>
      <c r="EZZ427" s="165" t="s">
        <v>340</v>
      </c>
      <c r="FAA427" s="165" t="s">
        <v>340</v>
      </c>
      <c r="FAB427" s="165" t="s">
        <v>340</v>
      </c>
      <c r="FAC427" s="165" t="s">
        <v>340</v>
      </c>
      <c r="FAD427" s="165" t="s">
        <v>340</v>
      </c>
      <c r="FAE427" s="165" t="s">
        <v>340</v>
      </c>
      <c r="FAF427" s="165" t="s">
        <v>340</v>
      </c>
      <c r="FAG427" s="165" t="s">
        <v>340</v>
      </c>
      <c r="FAH427" s="165" t="s">
        <v>340</v>
      </c>
      <c r="FAI427" s="165" t="s">
        <v>340</v>
      </c>
      <c r="FAJ427" s="165" t="s">
        <v>340</v>
      </c>
      <c r="FAK427" s="165" t="s">
        <v>340</v>
      </c>
      <c r="FAL427" s="165" t="s">
        <v>340</v>
      </c>
      <c r="FAM427" s="165" t="s">
        <v>340</v>
      </c>
      <c r="FAN427" s="165" t="s">
        <v>340</v>
      </c>
      <c r="FAO427" s="165" t="s">
        <v>340</v>
      </c>
      <c r="FAP427" s="165" t="s">
        <v>340</v>
      </c>
      <c r="FAQ427" s="165" t="s">
        <v>340</v>
      </c>
      <c r="FAR427" s="165" t="s">
        <v>340</v>
      </c>
      <c r="FAS427" s="165" t="s">
        <v>340</v>
      </c>
      <c r="FAT427" s="165" t="s">
        <v>340</v>
      </c>
      <c r="FAU427" s="165" t="s">
        <v>340</v>
      </c>
      <c r="FAV427" s="165" t="s">
        <v>340</v>
      </c>
      <c r="FAW427" s="165" t="s">
        <v>340</v>
      </c>
      <c r="FAX427" s="165" t="s">
        <v>340</v>
      </c>
      <c r="FAY427" s="165" t="s">
        <v>340</v>
      </c>
      <c r="FAZ427" s="165" t="s">
        <v>340</v>
      </c>
      <c r="FBA427" s="165" t="s">
        <v>340</v>
      </c>
      <c r="FBB427" s="165" t="s">
        <v>340</v>
      </c>
      <c r="FBC427" s="165" t="s">
        <v>340</v>
      </c>
      <c r="FBD427" s="165" t="s">
        <v>340</v>
      </c>
      <c r="FBE427" s="165" t="s">
        <v>340</v>
      </c>
      <c r="FBF427" s="165" t="s">
        <v>340</v>
      </c>
      <c r="FBG427" s="165" t="s">
        <v>340</v>
      </c>
      <c r="FBH427" s="165" t="s">
        <v>340</v>
      </c>
      <c r="FBI427" s="165" t="s">
        <v>340</v>
      </c>
      <c r="FBJ427" s="165" t="s">
        <v>340</v>
      </c>
      <c r="FBK427" s="165" t="s">
        <v>340</v>
      </c>
      <c r="FBL427" s="165" t="s">
        <v>340</v>
      </c>
      <c r="FBM427" s="165" t="s">
        <v>340</v>
      </c>
      <c r="FBN427" s="165" t="s">
        <v>340</v>
      </c>
      <c r="FBO427" s="165" t="s">
        <v>340</v>
      </c>
      <c r="FBP427" s="165" t="s">
        <v>340</v>
      </c>
      <c r="FBQ427" s="165" t="s">
        <v>340</v>
      </c>
      <c r="FBR427" s="165" t="s">
        <v>340</v>
      </c>
      <c r="FBS427" s="165" t="s">
        <v>340</v>
      </c>
      <c r="FBT427" s="165" t="s">
        <v>340</v>
      </c>
      <c r="FBU427" s="165" t="s">
        <v>340</v>
      </c>
      <c r="FBV427" s="165" t="s">
        <v>340</v>
      </c>
      <c r="FBW427" s="165" t="s">
        <v>340</v>
      </c>
      <c r="FBX427" s="165" t="s">
        <v>340</v>
      </c>
      <c r="FBY427" s="165" t="s">
        <v>340</v>
      </c>
      <c r="FBZ427" s="165" t="s">
        <v>340</v>
      </c>
      <c r="FCA427" s="165" t="s">
        <v>340</v>
      </c>
      <c r="FCB427" s="165" t="s">
        <v>340</v>
      </c>
      <c r="FCC427" s="165" t="s">
        <v>340</v>
      </c>
      <c r="FCD427" s="165" t="s">
        <v>340</v>
      </c>
      <c r="FCE427" s="165" t="s">
        <v>340</v>
      </c>
      <c r="FCF427" s="165" t="s">
        <v>340</v>
      </c>
      <c r="FCG427" s="165" t="s">
        <v>340</v>
      </c>
      <c r="FCH427" s="165" t="s">
        <v>340</v>
      </c>
      <c r="FCI427" s="165" t="s">
        <v>340</v>
      </c>
      <c r="FCJ427" s="165" t="s">
        <v>340</v>
      </c>
      <c r="FCK427" s="165" t="s">
        <v>340</v>
      </c>
      <c r="FCL427" s="165" t="s">
        <v>340</v>
      </c>
      <c r="FCM427" s="165" t="s">
        <v>340</v>
      </c>
      <c r="FCN427" s="165" t="s">
        <v>340</v>
      </c>
      <c r="FCO427" s="165" t="s">
        <v>340</v>
      </c>
      <c r="FCP427" s="165" t="s">
        <v>340</v>
      </c>
      <c r="FCQ427" s="165" t="s">
        <v>340</v>
      </c>
      <c r="FCR427" s="165" t="s">
        <v>340</v>
      </c>
      <c r="FCS427" s="165" t="s">
        <v>340</v>
      </c>
      <c r="FCT427" s="165" t="s">
        <v>340</v>
      </c>
      <c r="FCU427" s="165" t="s">
        <v>340</v>
      </c>
      <c r="FCV427" s="165" t="s">
        <v>340</v>
      </c>
      <c r="FCW427" s="165" t="s">
        <v>340</v>
      </c>
      <c r="FCX427" s="165" t="s">
        <v>340</v>
      </c>
      <c r="FCY427" s="165" t="s">
        <v>340</v>
      </c>
      <c r="FCZ427" s="165" t="s">
        <v>340</v>
      </c>
      <c r="FDA427" s="165" t="s">
        <v>340</v>
      </c>
      <c r="FDB427" s="165" t="s">
        <v>340</v>
      </c>
      <c r="FDC427" s="165" t="s">
        <v>340</v>
      </c>
      <c r="FDD427" s="165" t="s">
        <v>340</v>
      </c>
      <c r="FDE427" s="165" t="s">
        <v>340</v>
      </c>
      <c r="FDF427" s="165" t="s">
        <v>340</v>
      </c>
      <c r="FDG427" s="165" t="s">
        <v>340</v>
      </c>
      <c r="FDH427" s="165" t="s">
        <v>340</v>
      </c>
      <c r="FDI427" s="165" t="s">
        <v>340</v>
      </c>
      <c r="FDJ427" s="165" t="s">
        <v>340</v>
      </c>
      <c r="FDK427" s="165" t="s">
        <v>340</v>
      </c>
      <c r="FDL427" s="165" t="s">
        <v>340</v>
      </c>
      <c r="FDM427" s="165" t="s">
        <v>340</v>
      </c>
      <c r="FDN427" s="165" t="s">
        <v>340</v>
      </c>
      <c r="FDO427" s="165" t="s">
        <v>340</v>
      </c>
      <c r="FDP427" s="165" t="s">
        <v>340</v>
      </c>
      <c r="FDQ427" s="165" t="s">
        <v>340</v>
      </c>
      <c r="FDR427" s="165" t="s">
        <v>340</v>
      </c>
      <c r="FDS427" s="165" t="s">
        <v>340</v>
      </c>
      <c r="FDT427" s="165" t="s">
        <v>340</v>
      </c>
      <c r="FDU427" s="165" t="s">
        <v>340</v>
      </c>
      <c r="FDV427" s="165" t="s">
        <v>340</v>
      </c>
      <c r="FDW427" s="165" t="s">
        <v>340</v>
      </c>
      <c r="FDX427" s="165" t="s">
        <v>340</v>
      </c>
      <c r="FDY427" s="165" t="s">
        <v>340</v>
      </c>
      <c r="FDZ427" s="165" t="s">
        <v>340</v>
      </c>
      <c r="FEA427" s="165" t="s">
        <v>340</v>
      </c>
      <c r="FEB427" s="165" t="s">
        <v>340</v>
      </c>
      <c r="FEC427" s="165" t="s">
        <v>340</v>
      </c>
      <c r="FED427" s="165" t="s">
        <v>340</v>
      </c>
      <c r="FEE427" s="165" t="s">
        <v>340</v>
      </c>
      <c r="FEF427" s="165" t="s">
        <v>340</v>
      </c>
      <c r="FEG427" s="165" t="s">
        <v>340</v>
      </c>
      <c r="FEH427" s="165" t="s">
        <v>340</v>
      </c>
      <c r="FEI427" s="165" t="s">
        <v>340</v>
      </c>
      <c r="FEJ427" s="165" t="s">
        <v>340</v>
      </c>
      <c r="FEK427" s="165" t="s">
        <v>340</v>
      </c>
      <c r="FEL427" s="165" t="s">
        <v>340</v>
      </c>
      <c r="FEM427" s="165" t="s">
        <v>340</v>
      </c>
      <c r="FEN427" s="165" t="s">
        <v>340</v>
      </c>
      <c r="FEO427" s="165" t="s">
        <v>340</v>
      </c>
      <c r="FEP427" s="165" t="s">
        <v>340</v>
      </c>
      <c r="FEQ427" s="165" t="s">
        <v>340</v>
      </c>
      <c r="FER427" s="165" t="s">
        <v>340</v>
      </c>
      <c r="FES427" s="165" t="s">
        <v>340</v>
      </c>
      <c r="FET427" s="165" t="s">
        <v>340</v>
      </c>
      <c r="FEU427" s="165" t="s">
        <v>340</v>
      </c>
      <c r="FEV427" s="165" t="s">
        <v>340</v>
      </c>
      <c r="FEW427" s="165" t="s">
        <v>340</v>
      </c>
      <c r="FEX427" s="165" t="s">
        <v>340</v>
      </c>
      <c r="FEY427" s="165" t="s">
        <v>340</v>
      </c>
      <c r="FEZ427" s="165" t="s">
        <v>340</v>
      </c>
      <c r="FFA427" s="165" t="s">
        <v>340</v>
      </c>
      <c r="FFB427" s="165" t="s">
        <v>340</v>
      </c>
      <c r="FFC427" s="165" t="s">
        <v>340</v>
      </c>
      <c r="FFD427" s="165" t="s">
        <v>340</v>
      </c>
      <c r="FFE427" s="165" t="s">
        <v>340</v>
      </c>
      <c r="FFF427" s="165" t="s">
        <v>340</v>
      </c>
      <c r="FFG427" s="165" t="s">
        <v>340</v>
      </c>
      <c r="FFH427" s="165" t="s">
        <v>340</v>
      </c>
      <c r="FFI427" s="165" t="s">
        <v>340</v>
      </c>
      <c r="FFJ427" s="165" t="s">
        <v>340</v>
      </c>
      <c r="FFK427" s="165" t="s">
        <v>340</v>
      </c>
      <c r="FFL427" s="165" t="s">
        <v>340</v>
      </c>
      <c r="FFM427" s="165" t="s">
        <v>340</v>
      </c>
      <c r="FFN427" s="165" t="s">
        <v>340</v>
      </c>
      <c r="FFO427" s="165" t="s">
        <v>340</v>
      </c>
      <c r="FFP427" s="165" t="s">
        <v>340</v>
      </c>
      <c r="FFQ427" s="165" t="s">
        <v>340</v>
      </c>
      <c r="FFR427" s="165" t="s">
        <v>340</v>
      </c>
      <c r="FFS427" s="165" t="s">
        <v>340</v>
      </c>
      <c r="FFT427" s="165" t="s">
        <v>340</v>
      </c>
      <c r="FFU427" s="165" t="s">
        <v>340</v>
      </c>
      <c r="FFV427" s="165" t="s">
        <v>340</v>
      </c>
      <c r="FFW427" s="165" t="s">
        <v>340</v>
      </c>
      <c r="FFX427" s="165" t="s">
        <v>340</v>
      </c>
      <c r="FFY427" s="165" t="s">
        <v>340</v>
      </c>
      <c r="FFZ427" s="165" t="s">
        <v>340</v>
      </c>
      <c r="FGA427" s="165" t="s">
        <v>340</v>
      </c>
      <c r="FGB427" s="165" t="s">
        <v>340</v>
      </c>
      <c r="FGC427" s="165" t="s">
        <v>340</v>
      </c>
      <c r="FGD427" s="165" t="s">
        <v>340</v>
      </c>
      <c r="FGE427" s="165" t="s">
        <v>340</v>
      </c>
      <c r="FGF427" s="165" t="s">
        <v>340</v>
      </c>
      <c r="FGG427" s="165" t="s">
        <v>340</v>
      </c>
      <c r="FGH427" s="165" t="s">
        <v>340</v>
      </c>
      <c r="FGI427" s="165" t="s">
        <v>340</v>
      </c>
      <c r="FGJ427" s="165" t="s">
        <v>340</v>
      </c>
      <c r="FGK427" s="165" t="s">
        <v>340</v>
      </c>
      <c r="FGL427" s="165" t="s">
        <v>340</v>
      </c>
      <c r="FGM427" s="165" t="s">
        <v>340</v>
      </c>
      <c r="FGN427" s="165" t="s">
        <v>340</v>
      </c>
      <c r="FGO427" s="165" t="s">
        <v>340</v>
      </c>
      <c r="FGP427" s="165" t="s">
        <v>340</v>
      </c>
      <c r="FGQ427" s="165" t="s">
        <v>340</v>
      </c>
      <c r="FGR427" s="165" t="s">
        <v>340</v>
      </c>
      <c r="FGS427" s="165" t="s">
        <v>340</v>
      </c>
      <c r="FGT427" s="165" t="s">
        <v>340</v>
      </c>
      <c r="FGU427" s="165" t="s">
        <v>340</v>
      </c>
      <c r="FGV427" s="165" t="s">
        <v>340</v>
      </c>
      <c r="FGW427" s="165" t="s">
        <v>340</v>
      </c>
      <c r="FGX427" s="165" t="s">
        <v>340</v>
      </c>
      <c r="FGY427" s="165" t="s">
        <v>340</v>
      </c>
      <c r="FGZ427" s="165" t="s">
        <v>340</v>
      </c>
      <c r="FHA427" s="165" t="s">
        <v>340</v>
      </c>
      <c r="FHB427" s="165" t="s">
        <v>340</v>
      </c>
      <c r="FHC427" s="165" t="s">
        <v>340</v>
      </c>
      <c r="FHD427" s="165" t="s">
        <v>340</v>
      </c>
      <c r="FHE427" s="165" t="s">
        <v>340</v>
      </c>
      <c r="FHF427" s="165" t="s">
        <v>340</v>
      </c>
      <c r="FHG427" s="165" t="s">
        <v>340</v>
      </c>
      <c r="FHH427" s="165" t="s">
        <v>340</v>
      </c>
      <c r="FHI427" s="165" t="s">
        <v>340</v>
      </c>
      <c r="FHJ427" s="165" t="s">
        <v>340</v>
      </c>
      <c r="FHK427" s="165" t="s">
        <v>340</v>
      </c>
      <c r="FHL427" s="165" t="s">
        <v>340</v>
      </c>
      <c r="FHM427" s="165" t="s">
        <v>340</v>
      </c>
      <c r="FHN427" s="165" t="s">
        <v>340</v>
      </c>
      <c r="FHO427" s="165" t="s">
        <v>340</v>
      </c>
      <c r="FHP427" s="165" t="s">
        <v>340</v>
      </c>
      <c r="FHQ427" s="165" t="s">
        <v>340</v>
      </c>
      <c r="FHR427" s="165" t="s">
        <v>340</v>
      </c>
      <c r="FHS427" s="165" t="s">
        <v>340</v>
      </c>
      <c r="FHT427" s="165" t="s">
        <v>340</v>
      </c>
      <c r="FHU427" s="165" t="s">
        <v>340</v>
      </c>
      <c r="FHV427" s="165" t="s">
        <v>340</v>
      </c>
      <c r="FHW427" s="165" t="s">
        <v>340</v>
      </c>
      <c r="FHX427" s="165" t="s">
        <v>340</v>
      </c>
      <c r="FHY427" s="165" t="s">
        <v>340</v>
      </c>
      <c r="FHZ427" s="165" t="s">
        <v>340</v>
      </c>
      <c r="FIA427" s="165" t="s">
        <v>340</v>
      </c>
      <c r="FIB427" s="165" t="s">
        <v>340</v>
      </c>
      <c r="FIC427" s="165" t="s">
        <v>340</v>
      </c>
      <c r="FID427" s="165" t="s">
        <v>340</v>
      </c>
      <c r="FIE427" s="165" t="s">
        <v>340</v>
      </c>
      <c r="FIF427" s="165" t="s">
        <v>340</v>
      </c>
      <c r="FIG427" s="165" t="s">
        <v>340</v>
      </c>
      <c r="FIH427" s="165" t="s">
        <v>340</v>
      </c>
      <c r="FII427" s="165" t="s">
        <v>340</v>
      </c>
      <c r="FIJ427" s="165" t="s">
        <v>340</v>
      </c>
      <c r="FIK427" s="165" t="s">
        <v>340</v>
      </c>
      <c r="FIL427" s="165" t="s">
        <v>340</v>
      </c>
      <c r="FIM427" s="165" t="s">
        <v>340</v>
      </c>
      <c r="FIN427" s="165" t="s">
        <v>340</v>
      </c>
      <c r="FIO427" s="165" t="s">
        <v>340</v>
      </c>
      <c r="FIP427" s="165" t="s">
        <v>340</v>
      </c>
      <c r="FIQ427" s="165" t="s">
        <v>340</v>
      </c>
      <c r="FIR427" s="165" t="s">
        <v>340</v>
      </c>
      <c r="FIS427" s="165" t="s">
        <v>340</v>
      </c>
      <c r="FIT427" s="165" t="s">
        <v>340</v>
      </c>
      <c r="FIU427" s="165" t="s">
        <v>340</v>
      </c>
      <c r="FIV427" s="165" t="s">
        <v>340</v>
      </c>
      <c r="FIW427" s="165" t="s">
        <v>340</v>
      </c>
      <c r="FIX427" s="165" t="s">
        <v>340</v>
      </c>
      <c r="FIY427" s="165" t="s">
        <v>340</v>
      </c>
      <c r="FIZ427" s="165" t="s">
        <v>340</v>
      </c>
      <c r="FJA427" s="165" t="s">
        <v>340</v>
      </c>
      <c r="FJB427" s="165" t="s">
        <v>340</v>
      </c>
      <c r="FJC427" s="165" t="s">
        <v>340</v>
      </c>
      <c r="FJD427" s="165" t="s">
        <v>340</v>
      </c>
      <c r="FJE427" s="165" t="s">
        <v>340</v>
      </c>
      <c r="FJF427" s="165" t="s">
        <v>340</v>
      </c>
      <c r="FJG427" s="165" t="s">
        <v>340</v>
      </c>
      <c r="FJH427" s="165" t="s">
        <v>340</v>
      </c>
      <c r="FJI427" s="165" t="s">
        <v>340</v>
      </c>
      <c r="FJJ427" s="165" t="s">
        <v>340</v>
      </c>
      <c r="FJK427" s="165" t="s">
        <v>340</v>
      </c>
      <c r="FJL427" s="165" t="s">
        <v>340</v>
      </c>
      <c r="FJM427" s="165" t="s">
        <v>340</v>
      </c>
      <c r="FJN427" s="165" t="s">
        <v>340</v>
      </c>
      <c r="FJO427" s="165" t="s">
        <v>340</v>
      </c>
      <c r="FJP427" s="165" t="s">
        <v>340</v>
      </c>
      <c r="FJQ427" s="165" t="s">
        <v>340</v>
      </c>
      <c r="FJR427" s="165" t="s">
        <v>340</v>
      </c>
      <c r="FJS427" s="165" t="s">
        <v>340</v>
      </c>
      <c r="FJT427" s="165" t="s">
        <v>340</v>
      </c>
      <c r="FJU427" s="165" t="s">
        <v>340</v>
      </c>
      <c r="FJV427" s="165" t="s">
        <v>340</v>
      </c>
      <c r="FJW427" s="165" t="s">
        <v>340</v>
      </c>
      <c r="FJX427" s="165" t="s">
        <v>340</v>
      </c>
      <c r="FJY427" s="165" t="s">
        <v>340</v>
      </c>
      <c r="FJZ427" s="165" t="s">
        <v>340</v>
      </c>
      <c r="FKA427" s="165" t="s">
        <v>340</v>
      </c>
      <c r="FKB427" s="165" t="s">
        <v>340</v>
      </c>
      <c r="FKC427" s="165" t="s">
        <v>340</v>
      </c>
      <c r="FKD427" s="165" t="s">
        <v>340</v>
      </c>
      <c r="FKE427" s="165" t="s">
        <v>340</v>
      </c>
      <c r="FKF427" s="165" t="s">
        <v>340</v>
      </c>
      <c r="FKG427" s="165" t="s">
        <v>340</v>
      </c>
      <c r="FKH427" s="165" t="s">
        <v>340</v>
      </c>
      <c r="FKI427" s="165" t="s">
        <v>340</v>
      </c>
      <c r="FKJ427" s="165" t="s">
        <v>340</v>
      </c>
      <c r="FKK427" s="165" t="s">
        <v>340</v>
      </c>
      <c r="FKL427" s="165" t="s">
        <v>340</v>
      </c>
      <c r="FKM427" s="165" t="s">
        <v>340</v>
      </c>
      <c r="FKN427" s="165" t="s">
        <v>340</v>
      </c>
      <c r="FKO427" s="165" t="s">
        <v>340</v>
      </c>
      <c r="FKP427" s="165" t="s">
        <v>340</v>
      </c>
      <c r="FKQ427" s="165" t="s">
        <v>340</v>
      </c>
      <c r="FKR427" s="165" t="s">
        <v>340</v>
      </c>
      <c r="FKS427" s="165" t="s">
        <v>340</v>
      </c>
      <c r="FKT427" s="165" t="s">
        <v>340</v>
      </c>
      <c r="FKU427" s="165" t="s">
        <v>340</v>
      </c>
      <c r="FKV427" s="165" t="s">
        <v>340</v>
      </c>
      <c r="FKW427" s="165" t="s">
        <v>340</v>
      </c>
      <c r="FKX427" s="165" t="s">
        <v>340</v>
      </c>
      <c r="FKY427" s="165" t="s">
        <v>340</v>
      </c>
      <c r="FKZ427" s="165" t="s">
        <v>340</v>
      </c>
      <c r="FLA427" s="165" t="s">
        <v>340</v>
      </c>
      <c r="FLB427" s="165" t="s">
        <v>340</v>
      </c>
      <c r="FLC427" s="165" t="s">
        <v>340</v>
      </c>
      <c r="FLD427" s="165" t="s">
        <v>340</v>
      </c>
      <c r="FLE427" s="165" t="s">
        <v>340</v>
      </c>
      <c r="FLF427" s="165" t="s">
        <v>340</v>
      </c>
      <c r="FLG427" s="165" t="s">
        <v>340</v>
      </c>
      <c r="FLH427" s="165" t="s">
        <v>340</v>
      </c>
      <c r="FLI427" s="165" t="s">
        <v>340</v>
      </c>
      <c r="FLJ427" s="165" t="s">
        <v>340</v>
      </c>
      <c r="FLK427" s="165" t="s">
        <v>340</v>
      </c>
      <c r="FLL427" s="165" t="s">
        <v>340</v>
      </c>
      <c r="FLM427" s="165" t="s">
        <v>340</v>
      </c>
      <c r="FLN427" s="165" t="s">
        <v>340</v>
      </c>
      <c r="FLO427" s="165" t="s">
        <v>340</v>
      </c>
      <c r="FLP427" s="165" t="s">
        <v>340</v>
      </c>
      <c r="FLQ427" s="165" t="s">
        <v>340</v>
      </c>
      <c r="FLR427" s="165" t="s">
        <v>340</v>
      </c>
      <c r="FLS427" s="165" t="s">
        <v>340</v>
      </c>
      <c r="FLT427" s="165" t="s">
        <v>340</v>
      </c>
      <c r="FLU427" s="165" t="s">
        <v>340</v>
      </c>
      <c r="FLV427" s="165" t="s">
        <v>340</v>
      </c>
      <c r="FLW427" s="165" t="s">
        <v>340</v>
      </c>
      <c r="FLX427" s="165" t="s">
        <v>340</v>
      </c>
      <c r="FLY427" s="165" t="s">
        <v>340</v>
      </c>
      <c r="FLZ427" s="165" t="s">
        <v>340</v>
      </c>
      <c r="FMA427" s="165" t="s">
        <v>340</v>
      </c>
      <c r="FMB427" s="165" t="s">
        <v>340</v>
      </c>
      <c r="FMC427" s="165" t="s">
        <v>340</v>
      </c>
      <c r="FMD427" s="165" t="s">
        <v>340</v>
      </c>
      <c r="FME427" s="165" t="s">
        <v>340</v>
      </c>
      <c r="FMF427" s="165" t="s">
        <v>340</v>
      </c>
      <c r="FMG427" s="165" t="s">
        <v>340</v>
      </c>
      <c r="FMH427" s="165" t="s">
        <v>340</v>
      </c>
      <c r="FMI427" s="165" t="s">
        <v>340</v>
      </c>
      <c r="FMJ427" s="165" t="s">
        <v>340</v>
      </c>
      <c r="FMK427" s="165" t="s">
        <v>340</v>
      </c>
      <c r="FML427" s="165" t="s">
        <v>340</v>
      </c>
      <c r="FMM427" s="165" t="s">
        <v>340</v>
      </c>
      <c r="FMN427" s="165" t="s">
        <v>340</v>
      </c>
      <c r="FMO427" s="165" t="s">
        <v>340</v>
      </c>
      <c r="FMP427" s="165" t="s">
        <v>340</v>
      </c>
      <c r="FMQ427" s="165" t="s">
        <v>340</v>
      </c>
      <c r="FMR427" s="165" t="s">
        <v>340</v>
      </c>
      <c r="FMS427" s="165" t="s">
        <v>340</v>
      </c>
      <c r="FMT427" s="165" t="s">
        <v>340</v>
      </c>
      <c r="FMU427" s="165" t="s">
        <v>340</v>
      </c>
      <c r="FMV427" s="165" t="s">
        <v>340</v>
      </c>
      <c r="FMW427" s="165" t="s">
        <v>340</v>
      </c>
      <c r="FMX427" s="165" t="s">
        <v>340</v>
      </c>
      <c r="FMY427" s="165" t="s">
        <v>340</v>
      </c>
      <c r="FMZ427" s="165" t="s">
        <v>340</v>
      </c>
      <c r="FNA427" s="165" t="s">
        <v>340</v>
      </c>
      <c r="FNB427" s="165" t="s">
        <v>340</v>
      </c>
      <c r="FNC427" s="165" t="s">
        <v>340</v>
      </c>
      <c r="FND427" s="165" t="s">
        <v>340</v>
      </c>
      <c r="FNE427" s="165" t="s">
        <v>340</v>
      </c>
      <c r="FNF427" s="165" t="s">
        <v>340</v>
      </c>
      <c r="FNG427" s="165" t="s">
        <v>340</v>
      </c>
      <c r="FNH427" s="165" t="s">
        <v>340</v>
      </c>
      <c r="FNI427" s="165" t="s">
        <v>340</v>
      </c>
      <c r="FNJ427" s="165" t="s">
        <v>340</v>
      </c>
      <c r="FNK427" s="165" t="s">
        <v>340</v>
      </c>
      <c r="FNL427" s="165" t="s">
        <v>340</v>
      </c>
      <c r="FNM427" s="165" t="s">
        <v>340</v>
      </c>
      <c r="FNN427" s="165" t="s">
        <v>340</v>
      </c>
      <c r="FNO427" s="165" t="s">
        <v>340</v>
      </c>
      <c r="FNP427" s="165" t="s">
        <v>340</v>
      </c>
      <c r="FNQ427" s="165" t="s">
        <v>340</v>
      </c>
      <c r="FNR427" s="165" t="s">
        <v>340</v>
      </c>
      <c r="FNS427" s="165" t="s">
        <v>340</v>
      </c>
      <c r="FNT427" s="165" t="s">
        <v>340</v>
      </c>
      <c r="FNU427" s="165" t="s">
        <v>340</v>
      </c>
      <c r="FNV427" s="165" t="s">
        <v>340</v>
      </c>
      <c r="FNW427" s="165" t="s">
        <v>340</v>
      </c>
      <c r="FNX427" s="165" t="s">
        <v>340</v>
      </c>
      <c r="FNY427" s="165" t="s">
        <v>340</v>
      </c>
      <c r="FNZ427" s="165" t="s">
        <v>340</v>
      </c>
      <c r="FOA427" s="165" t="s">
        <v>340</v>
      </c>
      <c r="FOB427" s="165" t="s">
        <v>340</v>
      </c>
      <c r="FOC427" s="165" t="s">
        <v>340</v>
      </c>
      <c r="FOD427" s="165" t="s">
        <v>340</v>
      </c>
      <c r="FOE427" s="165" t="s">
        <v>340</v>
      </c>
      <c r="FOF427" s="165" t="s">
        <v>340</v>
      </c>
      <c r="FOG427" s="165" t="s">
        <v>340</v>
      </c>
      <c r="FOH427" s="165" t="s">
        <v>340</v>
      </c>
      <c r="FOI427" s="165" t="s">
        <v>340</v>
      </c>
      <c r="FOJ427" s="165" t="s">
        <v>340</v>
      </c>
      <c r="FOK427" s="165" t="s">
        <v>340</v>
      </c>
      <c r="FOL427" s="165" t="s">
        <v>340</v>
      </c>
      <c r="FOM427" s="165" t="s">
        <v>340</v>
      </c>
      <c r="FON427" s="165" t="s">
        <v>340</v>
      </c>
      <c r="FOO427" s="165" t="s">
        <v>340</v>
      </c>
      <c r="FOP427" s="165" t="s">
        <v>340</v>
      </c>
      <c r="FOQ427" s="165" t="s">
        <v>340</v>
      </c>
      <c r="FOR427" s="165" t="s">
        <v>340</v>
      </c>
      <c r="FOS427" s="165" t="s">
        <v>340</v>
      </c>
      <c r="FOT427" s="165" t="s">
        <v>340</v>
      </c>
      <c r="FOU427" s="165" t="s">
        <v>340</v>
      </c>
      <c r="FOV427" s="165" t="s">
        <v>340</v>
      </c>
      <c r="FOW427" s="165" t="s">
        <v>340</v>
      </c>
      <c r="FOX427" s="165" t="s">
        <v>340</v>
      </c>
      <c r="FOY427" s="165" t="s">
        <v>340</v>
      </c>
      <c r="FOZ427" s="165" t="s">
        <v>340</v>
      </c>
      <c r="FPA427" s="165" t="s">
        <v>340</v>
      </c>
      <c r="FPB427" s="165" t="s">
        <v>340</v>
      </c>
      <c r="FPC427" s="165" t="s">
        <v>340</v>
      </c>
      <c r="FPD427" s="165" t="s">
        <v>340</v>
      </c>
      <c r="FPE427" s="165" t="s">
        <v>340</v>
      </c>
      <c r="FPF427" s="165" t="s">
        <v>340</v>
      </c>
      <c r="FPG427" s="165" t="s">
        <v>340</v>
      </c>
      <c r="FPH427" s="165" t="s">
        <v>340</v>
      </c>
      <c r="FPI427" s="165" t="s">
        <v>340</v>
      </c>
      <c r="FPJ427" s="165" t="s">
        <v>340</v>
      </c>
      <c r="FPK427" s="165" t="s">
        <v>340</v>
      </c>
      <c r="FPL427" s="165" t="s">
        <v>340</v>
      </c>
      <c r="FPM427" s="165" t="s">
        <v>340</v>
      </c>
      <c r="FPN427" s="165" t="s">
        <v>340</v>
      </c>
      <c r="FPO427" s="165" t="s">
        <v>340</v>
      </c>
      <c r="FPP427" s="165" t="s">
        <v>340</v>
      </c>
      <c r="FPQ427" s="165" t="s">
        <v>340</v>
      </c>
      <c r="FPR427" s="165" t="s">
        <v>340</v>
      </c>
      <c r="FPS427" s="165" t="s">
        <v>340</v>
      </c>
      <c r="FPT427" s="165" t="s">
        <v>340</v>
      </c>
      <c r="FPU427" s="165" t="s">
        <v>340</v>
      </c>
      <c r="FPV427" s="165" t="s">
        <v>340</v>
      </c>
      <c r="FPW427" s="165" t="s">
        <v>340</v>
      </c>
      <c r="FPX427" s="165" t="s">
        <v>340</v>
      </c>
      <c r="FPY427" s="165" t="s">
        <v>340</v>
      </c>
      <c r="FPZ427" s="165" t="s">
        <v>340</v>
      </c>
      <c r="FQA427" s="165" t="s">
        <v>340</v>
      </c>
      <c r="FQB427" s="165" t="s">
        <v>340</v>
      </c>
      <c r="FQC427" s="165" t="s">
        <v>340</v>
      </c>
      <c r="FQD427" s="165" t="s">
        <v>340</v>
      </c>
      <c r="FQE427" s="165" t="s">
        <v>340</v>
      </c>
      <c r="FQF427" s="165" t="s">
        <v>340</v>
      </c>
      <c r="FQG427" s="165" t="s">
        <v>340</v>
      </c>
      <c r="FQH427" s="165" t="s">
        <v>340</v>
      </c>
      <c r="FQI427" s="165" t="s">
        <v>340</v>
      </c>
      <c r="FQJ427" s="165" t="s">
        <v>340</v>
      </c>
      <c r="FQK427" s="165" t="s">
        <v>340</v>
      </c>
      <c r="FQL427" s="165" t="s">
        <v>340</v>
      </c>
      <c r="FQM427" s="165" t="s">
        <v>340</v>
      </c>
      <c r="FQN427" s="165" t="s">
        <v>340</v>
      </c>
      <c r="FQO427" s="165" t="s">
        <v>340</v>
      </c>
      <c r="FQP427" s="165" t="s">
        <v>340</v>
      </c>
      <c r="FQQ427" s="165" t="s">
        <v>340</v>
      </c>
      <c r="FQR427" s="165" t="s">
        <v>340</v>
      </c>
      <c r="FQS427" s="165" t="s">
        <v>340</v>
      </c>
      <c r="FQT427" s="165" t="s">
        <v>340</v>
      </c>
      <c r="FQU427" s="165" t="s">
        <v>340</v>
      </c>
      <c r="FQV427" s="165" t="s">
        <v>340</v>
      </c>
      <c r="FQW427" s="165" t="s">
        <v>340</v>
      </c>
      <c r="FQX427" s="165" t="s">
        <v>340</v>
      </c>
      <c r="FQY427" s="165" t="s">
        <v>340</v>
      </c>
      <c r="FQZ427" s="165" t="s">
        <v>340</v>
      </c>
      <c r="FRA427" s="165" t="s">
        <v>340</v>
      </c>
      <c r="FRB427" s="165" t="s">
        <v>340</v>
      </c>
      <c r="FRC427" s="165" t="s">
        <v>340</v>
      </c>
      <c r="FRD427" s="165" t="s">
        <v>340</v>
      </c>
      <c r="FRE427" s="165" t="s">
        <v>340</v>
      </c>
      <c r="FRF427" s="165" t="s">
        <v>340</v>
      </c>
      <c r="FRG427" s="165" t="s">
        <v>340</v>
      </c>
      <c r="FRH427" s="165" t="s">
        <v>340</v>
      </c>
      <c r="FRI427" s="165" t="s">
        <v>340</v>
      </c>
      <c r="FRJ427" s="165" t="s">
        <v>340</v>
      </c>
      <c r="FRK427" s="165" t="s">
        <v>340</v>
      </c>
      <c r="FRL427" s="165" t="s">
        <v>340</v>
      </c>
      <c r="FRM427" s="165" t="s">
        <v>340</v>
      </c>
      <c r="FRN427" s="165" t="s">
        <v>340</v>
      </c>
      <c r="FRO427" s="165" t="s">
        <v>340</v>
      </c>
      <c r="FRP427" s="165" t="s">
        <v>340</v>
      </c>
      <c r="FRQ427" s="165" t="s">
        <v>340</v>
      </c>
      <c r="FRR427" s="165" t="s">
        <v>340</v>
      </c>
      <c r="FRS427" s="165" t="s">
        <v>340</v>
      </c>
      <c r="FRT427" s="165" t="s">
        <v>340</v>
      </c>
      <c r="FRU427" s="165" t="s">
        <v>340</v>
      </c>
      <c r="FRV427" s="165" t="s">
        <v>340</v>
      </c>
      <c r="FRW427" s="165" t="s">
        <v>340</v>
      </c>
      <c r="FRX427" s="165" t="s">
        <v>340</v>
      </c>
      <c r="FRY427" s="165" t="s">
        <v>340</v>
      </c>
      <c r="FRZ427" s="165" t="s">
        <v>340</v>
      </c>
      <c r="FSA427" s="165" t="s">
        <v>340</v>
      </c>
      <c r="FSB427" s="165" t="s">
        <v>340</v>
      </c>
      <c r="FSC427" s="165" t="s">
        <v>340</v>
      </c>
      <c r="FSD427" s="165" t="s">
        <v>340</v>
      </c>
      <c r="FSE427" s="165" t="s">
        <v>340</v>
      </c>
      <c r="FSF427" s="165" t="s">
        <v>340</v>
      </c>
      <c r="FSG427" s="165" t="s">
        <v>340</v>
      </c>
      <c r="FSH427" s="165" t="s">
        <v>340</v>
      </c>
      <c r="FSI427" s="165" t="s">
        <v>340</v>
      </c>
      <c r="FSJ427" s="165" t="s">
        <v>340</v>
      </c>
      <c r="FSK427" s="165" t="s">
        <v>340</v>
      </c>
      <c r="FSL427" s="165" t="s">
        <v>340</v>
      </c>
      <c r="FSM427" s="165" t="s">
        <v>340</v>
      </c>
      <c r="FSN427" s="165" t="s">
        <v>340</v>
      </c>
      <c r="FSO427" s="165" t="s">
        <v>340</v>
      </c>
      <c r="FSP427" s="165" t="s">
        <v>340</v>
      </c>
      <c r="FSQ427" s="165" t="s">
        <v>340</v>
      </c>
      <c r="FSR427" s="165" t="s">
        <v>340</v>
      </c>
      <c r="FSS427" s="165" t="s">
        <v>340</v>
      </c>
      <c r="FST427" s="165" t="s">
        <v>340</v>
      </c>
      <c r="FSU427" s="165" t="s">
        <v>340</v>
      </c>
      <c r="FSV427" s="165" t="s">
        <v>340</v>
      </c>
      <c r="FSW427" s="165" t="s">
        <v>340</v>
      </c>
      <c r="FSX427" s="165" t="s">
        <v>340</v>
      </c>
      <c r="FSY427" s="165" t="s">
        <v>340</v>
      </c>
      <c r="FSZ427" s="165" t="s">
        <v>340</v>
      </c>
      <c r="FTA427" s="165" t="s">
        <v>340</v>
      </c>
      <c r="FTB427" s="165" t="s">
        <v>340</v>
      </c>
      <c r="FTC427" s="165" t="s">
        <v>340</v>
      </c>
      <c r="FTD427" s="165" t="s">
        <v>340</v>
      </c>
      <c r="FTE427" s="165" t="s">
        <v>340</v>
      </c>
      <c r="FTF427" s="165" t="s">
        <v>340</v>
      </c>
      <c r="FTG427" s="165" t="s">
        <v>340</v>
      </c>
      <c r="FTH427" s="165" t="s">
        <v>340</v>
      </c>
      <c r="FTI427" s="165" t="s">
        <v>340</v>
      </c>
      <c r="FTJ427" s="165" t="s">
        <v>340</v>
      </c>
      <c r="FTK427" s="165" t="s">
        <v>340</v>
      </c>
      <c r="FTL427" s="165" t="s">
        <v>340</v>
      </c>
      <c r="FTM427" s="165" t="s">
        <v>340</v>
      </c>
      <c r="FTN427" s="165" t="s">
        <v>340</v>
      </c>
      <c r="FTO427" s="165" t="s">
        <v>340</v>
      </c>
      <c r="FTP427" s="165" t="s">
        <v>340</v>
      </c>
      <c r="FTQ427" s="165" t="s">
        <v>340</v>
      </c>
      <c r="FTR427" s="165" t="s">
        <v>340</v>
      </c>
      <c r="FTS427" s="165" t="s">
        <v>340</v>
      </c>
      <c r="FTT427" s="165" t="s">
        <v>340</v>
      </c>
      <c r="FTU427" s="165" t="s">
        <v>340</v>
      </c>
      <c r="FTV427" s="165" t="s">
        <v>340</v>
      </c>
      <c r="FTW427" s="165" t="s">
        <v>340</v>
      </c>
      <c r="FTX427" s="165" t="s">
        <v>340</v>
      </c>
      <c r="FTY427" s="165" t="s">
        <v>340</v>
      </c>
      <c r="FTZ427" s="165" t="s">
        <v>340</v>
      </c>
      <c r="FUA427" s="165" t="s">
        <v>340</v>
      </c>
      <c r="FUB427" s="165" t="s">
        <v>340</v>
      </c>
      <c r="FUC427" s="165" t="s">
        <v>340</v>
      </c>
      <c r="FUD427" s="165" t="s">
        <v>340</v>
      </c>
      <c r="FUE427" s="165" t="s">
        <v>340</v>
      </c>
      <c r="FUF427" s="165" t="s">
        <v>340</v>
      </c>
      <c r="FUG427" s="165" t="s">
        <v>340</v>
      </c>
      <c r="FUH427" s="165" t="s">
        <v>340</v>
      </c>
      <c r="FUI427" s="165" t="s">
        <v>340</v>
      </c>
      <c r="FUJ427" s="165" t="s">
        <v>340</v>
      </c>
      <c r="FUK427" s="165" t="s">
        <v>340</v>
      </c>
      <c r="FUL427" s="165" t="s">
        <v>340</v>
      </c>
      <c r="FUM427" s="165" t="s">
        <v>340</v>
      </c>
      <c r="FUN427" s="165" t="s">
        <v>340</v>
      </c>
      <c r="FUO427" s="165" t="s">
        <v>340</v>
      </c>
      <c r="FUP427" s="165" t="s">
        <v>340</v>
      </c>
      <c r="FUQ427" s="165" t="s">
        <v>340</v>
      </c>
      <c r="FUR427" s="165" t="s">
        <v>340</v>
      </c>
      <c r="FUS427" s="165" t="s">
        <v>340</v>
      </c>
      <c r="FUT427" s="165" t="s">
        <v>340</v>
      </c>
      <c r="FUU427" s="165" t="s">
        <v>340</v>
      </c>
      <c r="FUV427" s="165" t="s">
        <v>340</v>
      </c>
      <c r="FUW427" s="165" t="s">
        <v>340</v>
      </c>
      <c r="FUX427" s="165" t="s">
        <v>340</v>
      </c>
      <c r="FUY427" s="165" t="s">
        <v>340</v>
      </c>
      <c r="FUZ427" s="165" t="s">
        <v>340</v>
      </c>
      <c r="FVA427" s="165" t="s">
        <v>340</v>
      </c>
      <c r="FVB427" s="165" t="s">
        <v>340</v>
      </c>
      <c r="FVC427" s="165" t="s">
        <v>340</v>
      </c>
      <c r="FVD427" s="165" t="s">
        <v>340</v>
      </c>
      <c r="FVE427" s="165" t="s">
        <v>340</v>
      </c>
      <c r="FVF427" s="165" t="s">
        <v>340</v>
      </c>
      <c r="FVG427" s="165" t="s">
        <v>340</v>
      </c>
      <c r="FVH427" s="165" t="s">
        <v>340</v>
      </c>
      <c r="FVI427" s="165" t="s">
        <v>340</v>
      </c>
      <c r="FVJ427" s="165" t="s">
        <v>340</v>
      </c>
      <c r="FVK427" s="165" t="s">
        <v>340</v>
      </c>
      <c r="FVL427" s="165" t="s">
        <v>340</v>
      </c>
      <c r="FVM427" s="165" t="s">
        <v>340</v>
      </c>
      <c r="FVN427" s="165" t="s">
        <v>340</v>
      </c>
      <c r="FVO427" s="165" t="s">
        <v>340</v>
      </c>
      <c r="FVP427" s="165" t="s">
        <v>340</v>
      </c>
      <c r="FVQ427" s="165" t="s">
        <v>340</v>
      </c>
      <c r="FVR427" s="165" t="s">
        <v>340</v>
      </c>
      <c r="FVS427" s="165" t="s">
        <v>340</v>
      </c>
      <c r="FVT427" s="165" t="s">
        <v>340</v>
      </c>
      <c r="FVU427" s="165" t="s">
        <v>340</v>
      </c>
      <c r="FVV427" s="165" t="s">
        <v>340</v>
      </c>
      <c r="FVW427" s="165" t="s">
        <v>340</v>
      </c>
      <c r="FVX427" s="165" t="s">
        <v>340</v>
      </c>
      <c r="FVY427" s="165" t="s">
        <v>340</v>
      </c>
      <c r="FVZ427" s="165" t="s">
        <v>340</v>
      </c>
      <c r="FWA427" s="165" t="s">
        <v>340</v>
      </c>
      <c r="FWB427" s="165" t="s">
        <v>340</v>
      </c>
      <c r="FWC427" s="165" t="s">
        <v>340</v>
      </c>
      <c r="FWD427" s="165" t="s">
        <v>340</v>
      </c>
      <c r="FWE427" s="165" t="s">
        <v>340</v>
      </c>
      <c r="FWF427" s="165" t="s">
        <v>340</v>
      </c>
      <c r="FWG427" s="165" t="s">
        <v>340</v>
      </c>
      <c r="FWH427" s="165" t="s">
        <v>340</v>
      </c>
      <c r="FWI427" s="165" t="s">
        <v>340</v>
      </c>
      <c r="FWJ427" s="165" t="s">
        <v>340</v>
      </c>
      <c r="FWK427" s="165" t="s">
        <v>340</v>
      </c>
      <c r="FWL427" s="165" t="s">
        <v>340</v>
      </c>
      <c r="FWM427" s="165" t="s">
        <v>340</v>
      </c>
      <c r="FWN427" s="165" t="s">
        <v>340</v>
      </c>
      <c r="FWO427" s="165" t="s">
        <v>340</v>
      </c>
      <c r="FWP427" s="165" t="s">
        <v>340</v>
      </c>
      <c r="FWQ427" s="165" t="s">
        <v>340</v>
      </c>
      <c r="FWR427" s="165" t="s">
        <v>340</v>
      </c>
      <c r="FWS427" s="165" t="s">
        <v>340</v>
      </c>
      <c r="FWT427" s="165" t="s">
        <v>340</v>
      </c>
      <c r="FWU427" s="165" t="s">
        <v>340</v>
      </c>
      <c r="FWV427" s="165" t="s">
        <v>340</v>
      </c>
      <c r="FWW427" s="165" t="s">
        <v>340</v>
      </c>
      <c r="FWX427" s="165" t="s">
        <v>340</v>
      </c>
      <c r="FWY427" s="165" t="s">
        <v>340</v>
      </c>
      <c r="FWZ427" s="165" t="s">
        <v>340</v>
      </c>
      <c r="FXA427" s="165" t="s">
        <v>340</v>
      </c>
      <c r="FXB427" s="165" t="s">
        <v>340</v>
      </c>
      <c r="FXC427" s="165" t="s">
        <v>340</v>
      </c>
      <c r="FXD427" s="165" t="s">
        <v>340</v>
      </c>
      <c r="FXE427" s="165" t="s">
        <v>340</v>
      </c>
      <c r="FXF427" s="165" t="s">
        <v>340</v>
      </c>
      <c r="FXG427" s="165" t="s">
        <v>340</v>
      </c>
      <c r="FXH427" s="165" t="s">
        <v>340</v>
      </c>
      <c r="FXI427" s="165" t="s">
        <v>340</v>
      </c>
      <c r="FXJ427" s="165" t="s">
        <v>340</v>
      </c>
      <c r="FXK427" s="165" t="s">
        <v>340</v>
      </c>
      <c r="FXL427" s="165" t="s">
        <v>340</v>
      </c>
      <c r="FXM427" s="165" t="s">
        <v>340</v>
      </c>
      <c r="FXN427" s="165" t="s">
        <v>340</v>
      </c>
      <c r="FXO427" s="165" t="s">
        <v>340</v>
      </c>
      <c r="FXP427" s="165" t="s">
        <v>340</v>
      </c>
      <c r="FXQ427" s="165" t="s">
        <v>340</v>
      </c>
      <c r="FXR427" s="165" t="s">
        <v>340</v>
      </c>
      <c r="FXS427" s="165" t="s">
        <v>340</v>
      </c>
      <c r="FXT427" s="165" t="s">
        <v>340</v>
      </c>
      <c r="FXU427" s="165" t="s">
        <v>340</v>
      </c>
      <c r="FXV427" s="165" t="s">
        <v>340</v>
      </c>
      <c r="FXW427" s="165" t="s">
        <v>340</v>
      </c>
      <c r="FXX427" s="165" t="s">
        <v>340</v>
      </c>
      <c r="FXY427" s="165" t="s">
        <v>340</v>
      </c>
      <c r="FXZ427" s="165" t="s">
        <v>340</v>
      </c>
      <c r="FYA427" s="165" t="s">
        <v>340</v>
      </c>
      <c r="FYB427" s="165" t="s">
        <v>340</v>
      </c>
      <c r="FYC427" s="165" t="s">
        <v>340</v>
      </c>
      <c r="FYD427" s="165" t="s">
        <v>340</v>
      </c>
      <c r="FYE427" s="165" t="s">
        <v>340</v>
      </c>
      <c r="FYF427" s="165" t="s">
        <v>340</v>
      </c>
      <c r="FYG427" s="165" t="s">
        <v>340</v>
      </c>
      <c r="FYH427" s="165" t="s">
        <v>340</v>
      </c>
      <c r="FYI427" s="165" t="s">
        <v>340</v>
      </c>
      <c r="FYJ427" s="165" t="s">
        <v>340</v>
      </c>
      <c r="FYK427" s="165" t="s">
        <v>340</v>
      </c>
      <c r="FYL427" s="165" t="s">
        <v>340</v>
      </c>
      <c r="FYM427" s="165" t="s">
        <v>340</v>
      </c>
      <c r="FYN427" s="165" t="s">
        <v>340</v>
      </c>
      <c r="FYO427" s="165" t="s">
        <v>340</v>
      </c>
      <c r="FYP427" s="165" t="s">
        <v>340</v>
      </c>
      <c r="FYQ427" s="165" t="s">
        <v>340</v>
      </c>
      <c r="FYR427" s="165" t="s">
        <v>340</v>
      </c>
      <c r="FYS427" s="165" t="s">
        <v>340</v>
      </c>
      <c r="FYT427" s="165" t="s">
        <v>340</v>
      </c>
      <c r="FYU427" s="165" t="s">
        <v>340</v>
      </c>
      <c r="FYV427" s="165" t="s">
        <v>340</v>
      </c>
      <c r="FYW427" s="165" t="s">
        <v>340</v>
      </c>
      <c r="FYX427" s="165" t="s">
        <v>340</v>
      </c>
      <c r="FYY427" s="165" t="s">
        <v>340</v>
      </c>
      <c r="FYZ427" s="165" t="s">
        <v>340</v>
      </c>
      <c r="FZA427" s="165" t="s">
        <v>340</v>
      </c>
      <c r="FZB427" s="165" t="s">
        <v>340</v>
      </c>
      <c r="FZC427" s="165" t="s">
        <v>340</v>
      </c>
      <c r="FZD427" s="165" t="s">
        <v>340</v>
      </c>
      <c r="FZE427" s="165" t="s">
        <v>340</v>
      </c>
      <c r="FZF427" s="165" t="s">
        <v>340</v>
      </c>
      <c r="FZG427" s="165" t="s">
        <v>340</v>
      </c>
      <c r="FZH427" s="165" t="s">
        <v>340</v>
      </c>
      <c r="FZI427" s="165" t="s">
        <v>340</v>
      </c>
      <c r="FZJ427" s="165" t="s">
        <v>340</v>
      </c>
      <c r="FZK427" s="165" t="s">
        <v>340</v>
      </c>
      <c r="FZL427" s="165" t="s">
        <v>340</v>
      </c>
      <c r="FZM427" s="165" t="s">
        <v>340</v>
      </c>
      <c r="FZN427" s="165" t="s">
        <v>340</v>
      </c>
      <c r="FZO427" s="165" t="s">
        <v>340</v>
      </c>
      <c r="FZP427" s="165" t="s">
        <v>340</v>
      </c>
      <c r="FZQ427" s="165" t="s">
        <v>340</v>
      </c>
      <c r="FZR427" s="165" t="s">
        <v>340</v>
      </c>
      <c r="FZS427" s="165" t="s">
        <v>340</v>
      </c>
      <c r="FZT427" s="165" t="s">
        <v>340</v>
      </c>
      <c r="FZU427" s="165" t="s">
        <v>340</v>
      </c>
      <c r="FZV427" s="165" t="s">
        <v>340</v>
      </c>
      <c r="FZW427" s="165" t="s">
        <v>340</v>
      </c>
      <c r="FZX427" s="165" t="s">
        <v>340</v>
      </c>
      <c r="FZY427" s="165" t="s">
        <v>340</v>
      </c>
      <c r="FZZ427" s="165" t="s">
        <v>340</v>
      </c>
      <c r="GAA427" s="165" t="s">
        <v>340</v>
      </c>
      <c r="GAB427" s="165" t="s">
        <v>340</v>
      </c>
      <c r="GAC427" s="165" t="s">
        <v>340</v>
      </c>
      <c r="GAD427" s="165" t="s">
        <v>340</v>
      </c>
      <c r="GAE427" s="165" t="s">
        <v>340</v>
      </c>
      <c r="GAF427" s="165" t="s">
        <v>340</v>
      </c>
      <c r="GAG427" s="165" t="s">
        <v>340</v>
      </c>
      <c r="GAH427" s="165" t="s">
        <v>340</v>
      </c>
      <c r="GAI427" s="165" t="s">
        <v>340</v>
      </c>
      <c r="GAJ427" s="165" t="s">
        <v>340</v>
      </c>
      <c r="GAK427" s="165" t="s">
        <v>340</v>
      </c>
      <c r="GAL427" s="165" t="s">
        <v>340</v>
      </c>
      <c r="GAM427" s="165" t="s">
        <v>340</v>
      </c>
      <c r="GAN427" s="165" t="s">
        <v>340</v>
      </c>
      <c r="GAO427" s="165" t="s">
        <v>340</v>
      </c>
      <c r="GAP427" s="165" t="s">
        <v>340</v>
      </c>
      <c r="GAQ427" s="165" t="s">
        <v>340</v>
      </c>
      <c r="GAR427" s="165" t="s">
        <v>340</v>
      </c>
      <c r="GAS427" s="165" t="s">
        <v>340</v>
      </c>
      <c r="GAT427" s="165" t="s">
        <v>340</v>
      </c>
      <c r="GAU427" s="165" t="s">
        <v>340</v>
      </c>
      <c r="GAV427" s="165" t="s">
        <v>340</v>
      </c>
      <c r="GAW427" s="165" t="s">
        <v>340</v>
      </c>
      <c r="GAX427" s="165" t="s">
        <v>340</v>
      </c>
      <c r="GAY427" s="165" t="s">
        <v>340</v>
      </c>
      <c r="GAZ427" s="165" t="s">
        <v>340</v>
      </c>
      <c r="GBA427" s="165" t="s">
        <v>340</v>
      </c>
      <c r="GBB427" s="165" t="s">
        <v>340</v>
      </c>
      <c r="GBC427" s="165" t="s">
        <v>340</v>
      </c>
      <c r="GBD427" s="165" t="s">
        <v>340</v>
      </c>
      <c r="GBE427" s="165" t="s">
        <v>340</v>
      </c>
      <c r="GBF427" s="165" t="s">
        <v>340</v>
      </c>
      <c r="GBG427" s="165" t="s">
        <v>340</v>
      </c>
      <c r="GBH427" s="165" t="s">
        <v>340</v>
      </c>
      <c r="GBI427" s="165" t="s">
        <v>340</v>
      </c>
      <c r="GBJ427" s="165" t="s">
        <v>340</v>
      </c>
      <c r="GBK427" s="165" t="s">
        <v>340</v>
      </c>
      <c r="GBL427" s="165" t="s">
        <v>340</v>
      </c>
      <c r="GBM427" s="165" t="s">
        <v>340</v>
      </c>
      <c r="GBN427" s="165" t="s">
        <v>340</v>
      </c>
      <c r="GBO427" s="165" t="s">
        <v>340</v>
      </c>
      <c r="GBP427" s="165" t="s">
        <v>340</v>
      </c>
      <c r="GBQ427" s="165" t="s">
        <v>340</v>
      </c>
      <c r="GBR427" s="165" t="s">
        <v>340</v>
      </c>
      <c r="GBS427" s="165" t="s">
        <v>340</v>
      </c>
      <c r="GBT427" s="165" t="s">
        <v>340</v>
      </c>
      <c r="GBU427" s="165" t="s">
        <v>340</v>
      </c>
      <c r="GBV427" s="165" t="s">
        <v>340</v>
      </c>
      <c r="GBW427" s="165" t="s">
        <v>340</v>
      </c>
      <c r="GBX427" s="165" t="s">
        <v>340</v>
      </c>
      <c r="GBY427" s="165" t="s">
        <v>340</v>
      </c>
      <c r="GBZ427" s="165" t="s">
        <v>340</v>
      </c>
      <c r="GCA427" s="165" t="s">
        <v>340</v>
      </c>
      <c r="GCB427" s="165" t="s">
        <v>340</v>
      </c>
      <c r="GCC427" s="165" t="s">
        <v>340</v>
      </c>
      <c r="GCD427" s="165" t="s">
        <v>340</v>
      </c>
      <c r="GCE427" s="165" t="s">
        <v>340</v>
      </c>
      <c r="GCF427" s="165" t="s">
        <v>340</v>
      </c>
      <c r="GCG427" s="165" t="s">
        <v>340</v>
      </c>
      <c r="GCH427" s="165" t="s">
        <v>340</v>
      </c>
      <c r="GCI427" s="165" t="s">
        <v>340</v>
      </c>
      <c r="GCJ427" s="165" t="s">
        <v>340</v>
      </c>
      <c r="GCK427" s="165" t="s">
        <v>340</v>
      </c>
      <c r="GCL427" s="165" t="s">
        <v>340</v>
      </c>
      <c r="GCM427" s="165" t="s">
        <v>340</v>
      </c>
      <c r="GCN427" s="165" t="s">
        <v>340</v>
      </c>
      <c r="GCO427" s="165" t="s">
        <v>340</v>
      </c>
      <c r="GCP427" s="165" t="s">
        <v>340</v>
      </c>
      <c r="GCQ427" s="165" t="s">
        <v>340</v>
      </c>
      <c r="GCR427" s="165" t="s">
        <v>340</v>
      </c>
      <c r="GCS427" s="165" t="s">
        <v>340</v>
      </c>
      <c r="GCT427" s="165" t="s">
        <v>340</v>
      </c>
      <c r="GCU427" s="165" t="s">
        <v>340</v>
      </c>
      <c r="GCV427" s="165" t="s">
        <v>340</v>
      </c>
      <c r="GCW427" s="165" t="s">
        <v>340</v>
      </c>
      <c r="GCX427" s="165" t="s">
        <v>340</v>
      </c>
      <c r="GCY427" s="165" t="s">
        <v>340</v>
      </c>
      <c r="GCZ427" s="165" t="s">
        <v>340</v>
      </c>
      <c r="GDA427" s="165" t="s">
        <v>340</v>
      </c>
      <c r="GDB427" s="165" t="s">
        <v>340</v>
      </c>
      <c r="GDC427" s="165" t="s">
        <v>340</v>
      </c>
      <c r="GDD427" s="165" t="s">
        <v>340</v>
      </c>
      <c r="GDE427" s="165" t="s">
        <v>340</v>
      </c>
      <c r="GDF427" s="165" t="s">
        <v>340</v>
      </c>
      <c r="GDG427" s="165" t="s">
        <v>340</v>
      </c>
      <c r="GDH427" s="165" t="s">
        <v>340</v>
      </c>
      <c r="GDI427" s="165" t="s">
        <v>340</v>
      </c>
      <c r="GDJ427" s="165" t="s">
        <v>340</v>
      </c>
      <c r="GDK427" s="165" t="s">
        <v>340</v>
      </c>
      <c r="GDL427" s="165" t="s">
        <v>340</v>
      </c>
      <c r="GDM427" s="165" t="s">
        <v>340</v>
      </c>
      <c r="GDN427" s="165" t="s">
        <v>340</v>
      </c>
      <c r="GDO427" s="165" t="s">
        <v>340</v>
      </c>
      <c r="GDP427" s="165" t="s">
        <v>340</v>
      </c>
      <c r="GDQ427" s="165" t="s">
        <v>340</v>
      </c>
      <c r="GDR427" s="165" t="s">
        <v>340</v>
      </c>
      <c r="GDS427" s="165" t="s">
        <v>340</v>
      </c>
      <c r="GDT427" s="165" t="s">
        <v>340</v>
      </c>
      <c r="GDU427" s="165" t="s">
        <v>340</v>
      </c>
      <c r="GDV427" s="165" t="s">
        <v>340</v>
      </c>
      <c r="GDW427" s="165" t="s">
        <v>340</v>
      </c>
      <c r="GDX427" s="165" t="s">
        <v>340</v>
      </c>
      <c r="GDY427" s="165" t="s">
        <v>340</v>
      </c>
      <c r="GDZ427" s="165" t="s">
        <v>340</v>
      </c>
      <c r="GEA427" s="165" t="s">
        <v>340</v>
      </c>
      <c r="GEB427" s="165" t="s">
        <v>340</v>
      </c>
      <c r="GEC427" s="165" t="s">
        <v>340</v>
      </c>
      <c r="GED427" s="165" t="s">
        <v>340</v>
      </c>
      <c r="GEE427" s="165" t="s">
        <v>340</v>
      </c>
      <c r="GEF427" s="165" t="s">
        <v>340</v>
      </c>
      <c r="GEG427" s="165" t="s">
        <v>340</v>
      </c>
      <c r="GEH427" s="165" t="s">
        <v>340</v>
      </c>
      <c r="GEI427" s="165" t="s">
        <v>340</v>
      </c>
      <c r="GEJ427" s="165" t="s">
        <v>340</v>
      </c>
      <c r="GEK427" s="165" t="s">
        <v>340</v>
      </c>
      <c r="GEL427" s="165" t="s">
        <v>340</v>
      </c>
      <c r="GEM427" s="165" t="s">
        <v>340</v>
      </c>
      <c r="GEN427" s="165" t="s">
        <v>340</v>
      </c>
      <c r="GEO427" s="165" t="s">
        <v>340</v>
      </c>
      <c r="GEP427" s="165" t="s">
        <v>340</v>
      </c>
      <c r="GEQ427" s="165" t="s">
        <v>340</v>
      </c>
      <c r="GER427" s="165" t="s">
        <v>340</v>
      </c>
      <c r="GES427" s="165" t="s">
        <v>340</v>
      </c>
      <c r="GET427" s="165" t="s">
        <v>340</v>
      </c>
      <c r="GEU427" s="165" t="s">
        <v>340</v>
      </c>
      <c r="GEV427" s="165" t="s">
        <v>340</v>
      </c>
      <c r="GEW427" s="165" t="s">
        <v>340</v>
      </c>
      <c r="GEX427" s="165" t="s">
        <v>340</v>
      </c>
      <c r="GEY427" s="165" t="s">
        <v>340</v>
      </c>
      <c r="GEZ427" s="165" t="s">
        <v>340</v>
      </c>
      <c r="GFA427" s="165" t="s">
        <v>340</v>
      </c>
      <c r="GFB427" s="165" t="s">
        <v>340</v>
      </c>
      <c r="GFC427" s="165" t="s">
        <v>340</v>
      </c>
      <c r="GFD427" s="165" t="s">
        <v>340</v>
      </c>
      <c r="GFE427" s="165" t="s">
        <v>340</v>
      </c>
      <c r="GFF427" s="165" t="s">
        <v>340</v>
      </c>
      <c r="GFG427" s="165" t="s">
        <v>340</v>
      </c>
      <c r="GFH427" s="165" t="s">
        <v>340</v>
      </c>
      <c r="GFI427" s="165" t="s">
        <v>340</v>
      </c>
      <c r="GFJ427" s="165" t="s">
        <v>340</v>
      </c>
      <c r="GFK427" s="165" t="s">
        <v>340</v>
      </c>
      <c r="GFL427" s="165" t="s">
        <v>340</v>
      </c>
      <c r="GFM427" s="165" t="s">
        <v>340</v>
      </c>
      <c r="GFN427" s="165" t="s">
        <v>340</v>
      </c>
      <c r="GFO427" s="165" t="s">
        <v>340</v>
      </c>
      <c r="GFP427" s="165" t="s">
        <v>340</v>
      </c>
      <c r="GFQ427" s="165" t="s">
        <v>340</v>
      </c>
      <c r="GFR427" s="165" t="s">
        <v>340</v>
      </c>
      <c r="GFS427" s="165" t="s">
        <v>340</v>
      </c>
      <c r="GFT427" s="165" t="s">
        <v>340</v>
      </c>
      <c r="GFU427" s="165" t="s">
        <v>340</v>
      </c>
      <c r="GFV427" s="165" t="s">
        <v>340</v>
      </c>
      <c r="GFW427" s="165" t="s">
        <v>340</v>
      </c>
      <c r="GFX427" s="165" t="s">
        <v>340</v>
      </c>
      <c r="GFY427" s="165" t="s">
        <v>340</v>
      </c>
      <c r="GFZ427" s="165" t="s">
        <v>340</v>
      </c>
      <c r="GGA427" s="165" t="s">
        <v>340</v>
      </c>
      <c r="GGB427" s="165" t="s">
        <v>340</v>
      </c>
      <c r="GGC427" s="165" t="s">
        <v>340</v>
      </c>
      <c r="GGD427" s="165" t="s">
        <v>340</v>
      </c>
      <c r="GGE427" s="165" t="s">
        <v>340</v>
      </c>
      <c r="GGF427" s="165" t="s">
        <v>340</v>
      </c>
      <c r="GGG427" s="165" t="s">
        <v>340</v>
      </c>
      <c r="GGH427" s="165" t="s">
        <v>340</v>
      </c>
      <c r="GGI427" s="165" t="s">
        <v>340</v>
      </c>
      <c r="GGJ427" s="165" t="s">
        <v>340</v>
      </c>
      <c r="GGK427" s="165" t="s">
        <v>340</v>
      </c>
      <c r="GGL427" s="165" t="s">
        <v>340</v>
      </c>
      <c r="GGM427" s="165" t="s">
        <v>340</v>
      </c>
      <c r="GGN427" s="165" t="s">
        <v>340</v>
      </c>
      <c r="GGO427" s="165" t="s">
        <v>340</v>
      </c>
      <c r="GGP427" s="165" t="s">
        <v>340</v>
      </c>
      <c r="GGQ427" s="165" t="s">
        <v>340</v>
      </c>
      <c r="GGR427" s="165" t="s">
        <v>340</v>
      </c>
      <c r="GGS427" s="165" t="s">
        <v>340</v>
      </c>
      <c r="GGT427" s="165" t="s">
        <v>340</v>
      </c>
      <c r="GGU427" s="165" t="s">
        <v>340</v>
      </c>
      <c r="GGV427" s="165" t="s">
        <v>340</v>
      </c>
      <c r="GGW427" s="165" t="s">
        <v>340</v>
      </c>
      <c r="GGX427" s="165" t="s">
        <v>340</v>
      </c>
      <c r="GGY427" s="165" t="s">
        <v>340</v>
      </c>
      <c r="GGZ427" s="165" t="s">
        <v>340</v>
      </c>
      <c r="GHA427" s="165" t="s">
        <v>340</v>
      </c>
      <c r="GHB427" s="165" t="s">
        <v>340</v>
      </c>
      <c r="GHC427" s="165" t="s">
        <v>340</v>
      </c>
      <c r="GHD427" s="165" t="s">
        <v>340</v>
      </c>
      <c r="GHE427" s="165" t="s">
        <v>340</v>
      </c>
      <c r="GHF427" s="165" t="s">
        <v>340</v>
      </c>
      <c r="GHG427" s="165" t="s">
        <v>340</v>
      </c>
      <c r="GHH427" s="165" t="s">
        <v>340</v>
      </c>
      <c r="GHI427" s="165" t="s">
        <v>340</v>
      </c>
      <c r="GHJ427" s="165" t="s">
        <v>340</v>
      </c>
      <c r="GHK427" s="165" t="s">
        <v>340</v>
      </c>
      <c r="GHL427" s="165" t="s">
        <v>340</v>
      </c>
      <c r="GHM427" s="165" t="s">
        <v>340</v>
      </c>
      <c r="GHN427" s="165" t="s">
        <v>340</v>
      </c>
      <c r="GHO427" s="165" t="s">
        <v>340</v>
      </c>
      <c r="GHP427" s="165" t="s">
        <v>340</v>
      </c>
      <c r="GHQ427" s="165" t="s">
        <v>340</v>
      </c>
      <c r="GHR427" s="165" t="s">
        <v>340</v>
      </c>
      <c r="GHS427" s="165" t="s">
        <v>340</v>
      </c>
      <c r="GHT427" s="165" t="s">
        <v>340</v>
      </c>
      <c r="GHU427" s="165" t="s">
        <v>340</v>
      </c>
      <c r="GHV427" s="165" t="s">
        <v>340</v>
      </c>
      <c r="GHW427" s="165" t="s">
        <v>340</v>
      </c>
      <c r="GHX427" s="165" t="s">
        <v>340</v>
      </c>
      <c r="GHY427" s="165" t="s">
        <v>340</v>
      </c>
      <c r="GHZ427" s="165" t="s">
        <v>340</v>
      </c>
      <c r="GIA427" s="165" t="s">
        <v>340</v>
      </c>
      <c r="GIB427" s="165" t="s">
        <v>340</v>
      </c>
      <c r="GIC427" s="165" t="s">
        <v>340</v>
      </c>
      <c r="GID427" s="165" t="s">
        <v>340</v>
      </c>
      <c r="GIE427" s="165" t="s">
        <v>340</v>
      </c>
      <c r="GIF427" s="165" t="s">
        <v>340</v>
      </c>
      <c r="GIG427" s="165" t="s">
        <v>340</v>
      </c>
      <c r="GIH427" s="165" t="s">
        <v>340</v>
      </c>
      <c r="GII427" s="165" t="s">
        <v>340</v>
      </c>
      <c r="GIJ427" s="165" t="s">
        <v>340</v>
      </c>
      <c r="GIK427" s="165" t="s">
        <v>340</v>
      </c>
      <c r="GIL427" s="165" t="s">
        <v>340</v>
      </c>
      <c r="GIM427" s="165" t="s">
        <v>340</v>
      </c>
      <c r="GIN427" s="165" t="s">
        <v>340</v>
      </c>
      <c r="GIO427" s="165" t="s">
        <v>340</v>
      </c>
      <c r="GIP427" s="165" t="s">
        <v>340</v>
      </c>
      <c r="GIQ427" s="165" t="s">
        <v>340</v>
      </c>
      <c r="GIR427" s="165" t="s">
        <v>340</v>
      </c>
      <c r="GIS427" s="165" t="s">
        <v>340</v>
      </c>
      <c r="GIT427" s="165" t="s">
        <v>340</v>
      </c>
      <c r="GIU427" s="165" t="s">
        <v>340</v>
      </c>
      <c r="GIV427" s="165" t="s">
        <v>340</v>
      </c>
      <c r="GIW427" s="165" t="s">
        <v>340</v>
      </c>
      <c r="GIX427" s="165" t="s">
        <v>340</v>
      </c>
      <c r="GIY427" s="165" t="s">
        <v>340</v>
      </c>
      <c r="GIZ427" s="165" t="s">
        <v>340</v>
      </c>
      <c r="GJA427" s="165" t="s">
        <v>340</v>
      </c>
      <c r="GJB427" s="165" t="s">
        <v>340</v>
      </c>
      <c r="GJC427" s="165" t="s">
        <v>340</v>
      </c>
      <c r="GJD427" s="165" t="s">
        <v>340</v>
      </c>
      <c r="GJE427" s="165" t="s">
        <v>340</v>
      </c>
      <c r="GJF427" s="165" t="s">
        <v>340</v>
      </c>
      <c r="GJG427" s="165" t="s">
        <v>340</v>
      </c>
      <c r="GJH427" s="165" t="s">
        <v>340</v>
      </c>
      <c r="GJI427" s="165" t="s">
        <v>340</v>
      </c>
      <c r="GJJ427" s="165" t="s">
        <v>340</v>
      </c>
      <c r="GJK427" s="165" t="s">
        <v>340</v>
      </c>
      <c r="GJL427" s="165" t="s">
        <v>340</v>
      </c>
      <c r="GJM427" s="165" t="s">
        <v>340</v>
      </c>
      <c r="GJN427" s="165" t="s">
        <v>340</v>
      </c>
      <c r="GJO427" s="165" t="s">
        <v>340</v>
      </c>
      <c r="GJP427" s="165" t="s">
        <v>340</v>
      </c>
      <c r="GJQ427" s="165" t="s">
        <v>340</v>
      </c>
      <c r="GJR427" s="165" t="s">
        <v>340</v>
      </c>
      <c r="GJS427" s="165" t="s">
        <v>340</v>
      </c>
      <c r="GJT427" s="165" t="s">
        <v>340</v>
      </c>
      <c r="GJU427" s="165" t="s">
        <v>340</v>
      </c>
      <c r="GJV427" s="165" t="s">
        <v>340</v>
      </c>
      <c r="GJW427" s="165" t="s">
        <v>340</v>
      </c>
      <c r="GJX427" s="165" t="s">
        <v>340</v>
      </c>
      <c r="GJY427" s="165" t="s">
        <v>340</v>
      </c>
      <c r="GJZ427" s="165" t="s">
        <v>340</v>
      </c>
      <c r="GKA427" s="165" t="s">
        <v>340</v>
      </c>
      <c r="GKB427" s="165" t="s">
        <v>340</v>
      </c>
      <c r="GKC427" s="165" t="s">
        <v>340</v>
      </c>
      <c r="GKD427" s="165" t="s">
        <v>340</v>
      </c>
      <c r="GKE427" s="165" t="s">
        <v>340</v>
      </c>
      <c r="GKF427" s="165" t="s">
        <v>340</v>
      </c>
      <c r="GKG427" s="165" t="s">
        <v>340</v>
      </c>
      <c r="GKH427" s="165" t="s">
        <v>340</v>
      </c>
      <c r="GKI427" s="165" t="s">
        <v>340</v>
      </c>
      <c r="GKJ427" s="165" t="s">
        <v>340</v>
      </c>
      <c r="GKK427" s="165" t="s">
        <v>340</v>
      </c>
      <c r="GKL427" s="165" t="s">
        <v>340</v>
      </c>
      <c r="GKM427" s="165" t="s">
        <v>340</v>
      </c>
      <c r="GKN427" s="165" t="s">
        <v>340</v>
      </c>
      <c r="GKO427" s="165" t="s">
        <v>340</v>
      </c>
      <c r="GKP427" s="165" t="s">
        <v>340</v>
      </c>
      <c r="GKQ427" s="165" t="s">
        <v>340</v>
      </c>
      <c r="GKR427" s="165" t="s">
        <v>340</v>
      </c>
      <c r="GKS427" s="165" t="s">
        <v>340</v>
      </c>
      <c r="GKT427" s="165" t="s">
        <v>340</v>
      </c>
      <c r="GKU427" s="165" t="s">
        <v>340</v>
      </c>
      <c r="GKV427" s="165" t="s">
        <v>340</v>
      </c>
      <c r="GKW427" s="165" t="s">
        <v>340</v>
      </c>
      <c r="GKX427" s="165" t="s">
        <v>340</v>
      </c>
      <c r="GKY427" s="165" t="s">
        <v>340</v>
      </c>
      <c r="GKZ427" s="165" t="s">
        <v>340</v>
      </c>
      <c r="GLA427" s="165" t="s">
        <v>340</v>
      </c>
      <c r="GLB427" s="165" t="s">
        <v>340</v>
      </c>
      <c r="GLC427" s="165" t="s">
        <v>340</v>
      </c>
      <c r="GLD427" s="165" t="s">
        <v>340</v>
      </c>
      <c r="GLE427" s="165" t="s">
        <v>340</v>
      </c>
      <c r="GLF427" s="165" t="s">
        <v>340</v>
      </c>
      <c r="GLG427" s="165" t="s">
        <v>340</v>
      </c>
      <c r="GLH427" s="165" t="s">
        <v>340</v>
      </c>
      <c r="GLI427" s="165" t="s">
        <v>340</v>
      </c>
      <c r="GLJ427" s="165" t="s">
        <v>340</v>
      </c>
      <c r="GLK427" s="165" t="s">
        <v>340</v>
      </c>
      <c r="GLL427" s="165" t="s">
        <v>340</v>
      </c>
      <c r="GLM427" s="165" t="s">
        <v>340</v>
      </c>
      <c r="GLN427" s="165" t="s">
        <v>340</v>
      </c>
      <c r="GLO427" s="165" t="s">
        <v>340</v>
      </c>
      <c r="GLP427" s="165" t="s">
        <v>340</v>
      </c>
      <c r="GLQ427" s="165" t="s">
        <v>340</v>
      </c>
      <c r="GLR427" s="165" t="s">
        <v>340</v>
      </c>
      <c r="GLS427" s="165" t="s">
        <v>340</v>
      </c>
      <c r="GLT427" s="165" t="s">
        <v>340</v>
      </c>
      <c r="GLU427" s="165" t="s">
        <v>340</v>
      </c>
      <c r="GLV427" s="165" t="s">
        <v>340</v>
      </c>
      <c r="GLW427" s="165" t="s">
        <v>340</v>
      </c>
      <c r="GLX427" s="165" t="s">
        <v>340</v>
      </c>
      <c r="GLY427" s="165" t="s">
        <v>340</v>
      </c>
      <c r="GLZ427" s="165" t="s">
        <v>340</v>
      </c>
      <c r="GMA427" s="165" t="s">
        <v>340</v>
      </c>
      <c r="GMB427" s="165" t="s">
        <v>340</v>
      </c>
      <c r="GMC427" s="165" t="s">
        <v>340</v>
      </c>
      <c r="GMD427" s="165" t="s">
        <v>340</v>
      </c>
      <c r="GME427" s="165" t="s">
        <v>340</v>
      </c>
      <c r="GMF427" s="165" t="s">
        <v>340</v>
      </c>
      <c r="GMG427" s="165" t="s">
        <v>340</v>
      </c>
      <c r="GMH427" s="165" t="s">
        <v>340</v>
      </c>
      <c r="GMI427" s="165" t="s">
        <v>340</v>
      </c>
      <c r="GMJ427" s="165" t="s">
        <v>340</v>
      </c>
      <c r="GMK427" s="165" t="s">
        <v>340</v>
      </c>
      <c r="GML427" s="165" t="s">
        <v>340</v>
      </c>
      <c r="GMM427" s="165" t="s">
        <v>340</v>
      </c>
      <c r="GMN427" s="165" t="s">
        <v>340</v>
      </c>
      <c r="GMO427" s="165" t="s">
        <v>340</v>
      </c>
      <c r="GMP427" s="165" t="s">
        <v>340</v>
      </c>
      <c r="GMQ427" s="165" t="s">
        <v>340</v>
      </c>
      <c r="GMR427" s="165" t="s">
        <v>340</v>
      </c>
      <c r="GMS427" s="165" t="s">
        <v>340</v>
      </c>
      <c r="GMT427" s="165" t="s">
        <v>340</v>
      </c>
      <c r="GMU427" s="165" t="s">
        <v>340</v>
      </c>
      <c r="GMV427" s="165" t="s">
        <v>340</v>
      </c>
      <c r="GMW427" s="165" t="s">
        <v>340</v>
      </c>
      <c r="GMX427" s="165" t="s">
        <v>340</v>
      </c>
      <c r="GMY427" s="165" t="s">
        <v>340</v>
      </c>
      <c r="GMZ427" s="165" t="s">
        <v>340</v>
      </c>
      <c r="GNA427" s="165" t="s">
        <v>340</v>
      </c>
      <c r="GNB427" s="165" t="s">
        <v>340</v>
      </c>
      <c r="GNC427" s="165" t="s">
        <v>340</v>
      </c>
      <c r="GND427" s="165" t="s">
        <v>340</v>
      </c>
      <c r="GNE427" s="165" t="s">
        <v>340</v>
      </c>
      <c r="GNF427" s="165" t="s">
        <v>340</v>
      </c>
      <c r="GNG427" s="165" t="s">
        <v>340</v>
      </c>
      <c r="GNH427" s="165" t="s">
        <v>340</v>
      </c>
      <c r="GNI427" s="165" t="s">
        <v>340</v>
      </c>
      <c r="GNJ427" s="165" t="s">
        <v>340</v>
      </c>
      <c r="GNK427" s="165" t="s">
        <v>340</v>
      </c>
      <c r="GNL427" s="165" t="s">
        <v>340</v>
      </c>
      <c r="GNM427" s="165" t="s">
        <v>340</v>
      </c>
      <c r="GNN427" s="165" t="s">
        <v>340</v>
      </c>
      <c r="GNO427" s="165" t="s">
        <v>340</v>
      </c>
      <c r="GNP427" s="165" t="s">
        <v>340</v>
      </c>
      <c r="GNQ427" s="165" t="s">
        <v>340</v>
      </c>
      <c r="GNR427" s="165" t="s">
        <v>340</v>
      </c>
      <c r="GNS427" s="165" t="s">
        <v>340</v>
      </c>
      <c r="GNT427" s="165" t="s">
        <v>340</v>
      </c>
      <c r="GNU427" s="165" t="s">
        <v>340</v>
      </c>
      <c r="GNV427" s="165" t="s">
        <v>340</v>
      </c>
      <c r="GNW427" s="165" t="s">
        <v>340</v>
      </c>
      <c r="GNX427" s="165" t="s">
        <v>340</v>
      </c>
      <c r="GNY427" s="165" t="s">
        <v>340</v>
      </c>
      <c r="GNZ427" s="165" t="s">
        <v>340</v>
      </c>
      <c r="GOA427" s="165" t="s">
        <v>340</v>
      </c>
      <c r="GOB427" s="165" t="s">
        <v>340</v>
      </c>
      <c r="GOC427" s="165" t="s">
        <v>340</v>
      </c>
      <c r="GOD427" s="165" t="s">
        <v>340</v>
      </c>
      <c r="GOE427" s="165" t="s">
        <v>340</v>
      </c>
      <c r="GOF427" s="165" t="s">
        <v>340</v>
      </c>
      <c r="GOG427" s="165" t="s">
        <v>340</v>
      </c>
      <c r="GOH427" s="165" t="s">
        <v>340</v>
      </c>
      <c r="GOI427" s="165" t="s">
        <v>340</v>
      </c>
      <c r="GOJ427" s="165" t="s">
        <v>340</v>
      </c>
      <c r="GOK427" s="165" t="s">
        <v>340</v>
      </c>
      <c r="GOL427" s="165" t="s">
        <v>340</v>
      </c>
      <c r="GOM427" s="165" t="s">
        <v>340</v>
      </c>
      <c r="GON427" s="165" t="s">
        <v>340</v>
      </c>
      <c r="GOO427" s="165" t="s">
        <v>340</v>
      </c>
      <c r="GOP427" s="165" t="s">
        <v>340</v>
      </c>
      <c r="GOQ427" s="165" t="s">
        <v>340</v>
      </c>
      <c r="GOR427" s="165" t="s">
        <v>340</v>
      </c>
      <c r="GOS427" s="165" t="s">
        <v>340</v>
      </c>
      <c r="GOT427" s="165" t="s">
        <v>340</v>
      </c>
      <c r="GOU427" s="165" t="s">
        <v>340</v>
      </c>
      <c r="GOV427" s="165" t="s">
        <v>340</v>
      </c>
      <c r="GOW427" s="165" t="s">
        <v>340</v>
      </c>
      <c r="GOX427" s="165" t="s">
        <v>340</v>
      </c>
      <c r="GOY427" s="165" t="s">
        <v>340</v>
      </c>
      <c r="GOZ427" s="165" t="s">
        <v>340</v>
      </c>
      <c r="GPA427" s="165" t="s">
        <v>340</v>
      </c>
      <c r="GPB427" s="165" t="s">
        <v>340</v>
      </c>
      <c r="GPC427" s="165" t="s">
        <v>340</v>
      </c>
      <c r="GPD427" s="165" t="s">
        <v>340</v>
      </c>
      <c r="GPE427" s="165" t="s">
        <v>340</v>
      </c>
      <c r="GPF427" s="165" t="s">
        <v>340</v>
      </c>
      <c r="GPG427" s="165" t="s">
        <v>340</v>
      </c>
      <c r="GPH427" s="165" t="s">
        <v>340</v>
      </c>
      <c r="GPI427" s="165" t="s">
        <v>340</v>
      </c>
      <c r="GPJ427" s="165" t="s">
        <v>340</v>
      </c>
      <c r="GPK427" s="165" t="s">
        <v>340</v>
      </c>
      <c r="GPL427" s="165" t="s">
        <v>340</v>
      </c>
      <c r="GPM427" s="165" t="s">
        <v>340</v>
      </c>
      <c r="GPN427" s="165" t="s">
        <v>340</v>
      </c>
      <c r="GPO427" s="165" t="s">
        <v>340</v>
      </c>
      <c r="GPP427" s="165" t="s">
        <v>340</v>
      </c>
      <c r="GPQ427" s="165" t="s">
        <v>340</v>
      </c>
      <c r="GPR427" s="165" t="s">
        <v>340</v>
      </c>
      <c r="GPS427" s="165" t="s">
        <v>340</v>
      </c>
      <c r="GPT427" s="165" t="s">
        <v>340</v>
      </c>
      <c r="GPU427" s="165" t="s">
        <v>340</v>
      </c>
      <c r="GPV427" s="165" t="s">
        <v>340</v>
      </c>
      <c r="GPW427" s="165" t="s">
        <v>340</v>
      </c>
      <c r="GPX427" s="165" t="s">
        <v>340</v>
      </c>
      <c r="GPY427" s="165" t="s">
        <v>340</v>
      </c>
      <c r="GPZ427" s="165" t="s">
        <v>340</v>
      </c>
      <c r="GQA427" s="165" t="s">
        <v>340</v>
      </c>
      <c r="GQB427" s="165" t="s">
        <v>340</v>
      </c>
      <c r="GQC427" s="165" t="s">
        <v>340</v>
      </c>
      <c r="GQD427" s="165" t="s">
        <v>340</v>
      </c>
      <c r="GQE427" s="165" t="s">
        <v>340</v>
      </c>
      <c r="GQF427" s="165" t="s">
        <v>340</v>
      </c>
      <c r="GQG427" s="165" t="s">
        <v>340</v>
      </c>
      <c r="GQH427" s="165" t="s">
        <v>340</v>
      </c>
      <c r="GQI427" s="165" t="s">
        <v>340</v>
      </c>
      <c r="GQJ427" s="165" t="s">
        <v>340</v>
      </c>
      <c r="GQK427" s="165" t="s">
        <v>340</v>
      </c>
      <c r="GQL427" s="165" t="s">
        <v>340</v>
      </c>
      <c r="GQM427" s="165" t="s">
        <v>340</v>
      </c>
      <c r="GQN427" s="165" t="s">
        <v>340</v>
      </c>
      <c r="GQO427" s="165" t="s">
        <v>340</v>
      </c>
      <c r="GQP427" s="165" t="s">
        <v>340</v>
      </c>
      <c r="GQQ427" s="165" t="s">
        <v>340</v>
      </c>
      <c r="GQR427" s="165" t="s">
        <v>340</v>
      </c>
      <c r="GQS427" s="165" t="s">
        <v>340</v>
      </c>
      <c r="GQT427" s="165" t="s">
        <v>340</v>
      </c>
      <c r="GQU427" s="165" t="s">
        <v>340</v>
      </c>
      <c r="GQV427" s="165" t="s">
        <v>340</v>
      </c>
      <c r="GQW427" s="165" t="s">
        <v>340</v>
      </c>
      <c r="GQX427" s="165" t="s">
        <v>340</v>
      </c>
      <c r="GQY427" s="165" t="s">
        <v>340</v>
      </c>
      <c r="GQZ427" s="165" t="s">
        <v>340</v>
      </c>
      <c r="GRA427" s="165" t="s">
        <v>340</v>
      </c>
      <c r="GRB427" s="165" t="s">
        <v>340</v>
      </c>
      <c r="GRC427" s="165" t="s">
        <v>340</v>
      </c>
      <c r="GRD427" s="165" t="s">
        <v>340</v>
      </c>
      <c r="GRE427" s="165" t="s">
        <v>340</v>
      </c>
      <c r="GRF427" s="165" t="s">
        <v>340</v>
      </c>
      <c r="GRG427" s="165" t="s">
        <v>340</v>
      </c>
      <c r="GRH427" s="165" t="s">
        <v>340</v>
      </c>
      <c r="GRI427" s="165" t="s">
        <v>340</v>
      </c>
      <c r="GRJ427" s="165" t="s">
        <v>340</v>
      </c>
      <c r="GRK427" s="165" t="s">
        <v>340</v>
      </c>
      <c r="GRL427" s="165" t="s">
        <v>340</v>
      </c>
      <c r="GRM427" s="165" t="s">
        <v>340</v>
      </c>
      <c r="GRN427" s="165" t="s">
        <v>340</v>
      </c>
      <c r="GRO427" s="165" t="s">
        <v>340</v>
      </c>
      <c r="GRP427" s="165" t="s">
        <v>340</v>
      </c>
      <c r="GRQ427" s="165" t="s">
        <v>340</v>
      </c>
      <c r="GRR427" s="165" t="s">
        <v>340</v>
      </c>
      <c r="GRS427" s="165" t="s">
        <v>340</v>
      </c>
      <c r="GRT427" s="165" t="s">
        <v>340</v>
      </c>
      <c r="GRU427" s="165" t="s">
        <v>340</v>
      </c>
      <c r="GRV427" s="165" t="s">
        <v>340</v>
      </c>
      <c r="GRW427" s="165" t="s">
        <v>340</v>
      </c>
      <c r="GRX427" s="165" t="s">
        <v>340</v>
      </c>
      <c r="GRY427" s="165" t="s">
        <v>340</v>
      </c>
      <c r="GRZ427" s="165" t="s">
        <v>340</v>
      </c>
      <c r="GSA427" s="165" t="s">
        <v>340</v>
      </c>
      <c r="GSB427" s="165" t="s">
        <v>340</v>
      </c>
      <c r="GSC427" s="165" t="s">
        <v>340</v>
      </c>
      <c r="GSD427" s="165" t="s">
        <v>340</v>
      </c>
      <c r="GSE427" s="165" t="s">
        <v>340</v>
      </c>
      <c r="GSF427" s="165" t="s">
        <v>340</v>
      </c>
      <c r="GSG427" s="165" t="s">
        <v>340</v>
      </c>
      <c r="GSH427" s="165" t="s">
        <v>340</v>
      </c>
      <c r="GSI427" s="165" t="s">
        <v>340</v>
      </c>
      <c r="GSJ427" s="165" t="s">
        <v>340</v>
      </c>
      <c r="GSK427" s="165" t="s">
        <v>340</v>
      </c>
      <c r="GSL427" s="165" t="s">
        <v>340</v>
      </c>
      <c r="GSM427" s="165" t="s">
        <v>340</v>
      </c>
      <c r="GSN427" s="165" t="s">
        <v>340</v>
      </c>
      <c r="GSO427" s="165" t="s">
        <v>340</v>
      </c>
      <c r="GSP427" s="165" t="s">
        <v>340</v>
      </c>
      <c r="GSQ427" s="165" t="s">
        <v>340</v>
      </c>
      <c r="GSR427" s="165" t="s">
        <v>340</v>
      </c>
      <c r="GSS427" s="165" t="s">
        <v>340</v>
      </c>
      <c r="GST427" s="165" t="s">
        <v>340</v>
      </c>
      <c r="GSU427" s="165" t="s">
        <v>340</v>
      </c>
      <c r="GSV427" s="165" t="s">
        <v>340</v>
      </c>
      <c r="GSW427" s="165" t="s">
        <v>340</v>
      </c>
      <c r="GSX427" s="165" t="s">
        <v>340</v>
      </c>
      <c r="GSY427" s="165" t="s">
        <v>340</v>
      </c>
      <c r="GSZ427" s="165" t="s">
        <v>340</v>
      </c>
      <c r="GTA427" s="165" t="s">
        <v>340</v>
      </c>
      <c r="GTB427" s="165" t="s">
        <v>340</v>
      </c>
      <c r="GTC427" s="165" t="s">
        <v>340</v>
      </c>
      <c r="GTD427" s="165" t="s">
        <v>340</v>
      </c>
      <c r="GTE427" s="165" t="s">
        <v>340</v>
      </c>
      <c r="GTF427" s="165" t="s">
        <v>340</v>
      </c>
      <c r="GTG427" s="165" t="s">
        <v>340</v>
      </c>
      <c r="GTH427" s="165" t="s">
        <v>340</v>
      </c>
      <c r="GTI427" s="165" t="s">
        <v>340</v>
      </c>
      <c r="GTJ427" s="165" t="s">
        <v>340</v>
      </c>
      <c r="GTK427" s="165" t="s">
        <v>340</v>
      </c>
      <c r="GTL427" s="165" t="s">
        <v>340</v>
      </c>
      <c r="GTM427" s="165" t="s">
        <v>340</v>
      </c>
      <c r="GTN427" s="165" t="s">
        <v>340</v>
      </c>
      <c r="GTO427" s="165" t="s">
        <v>340</v>
      </c>
      <c r="GTP427" s="165" t="s">
        <v>340</v>
      </c>
      <c r="GTQ427" s="165" t="s">
        <v>340</v>
      </c>
      <c r="GTR427" s="165" t="s">
        <v>340</v>
      </c>
      <c r="GTS427" s="165" t="s">
        <v>340</v>
      </c>
      <c r="GTT427" s="165" t="s">
        <v>340</v>
      </c>
      <c r="GTU427" s="165" t="s">
        <v>340</v>
      </c>
      <c r="GTV427" s="165" t="s">
        <v>340</v>
      </c>
      <c r="GTW427" s="165" t="s">
        <v>340</v>
      </c>
      <c r="GTX427" s="165" t="s">
        <v>340</v>
      </c>
      <c r="GTY427" s="165" t="s">
        <v>340</v>
      </c>
      <c r="GTZ427" s="165" t="s">
        <v>340</v>
      </c>
      <c r="GUA427" s="165" t="s">
        <v>340</v>
      </c>
      <c r="GUB427" s="165" t="s">
        <v>340</v>
      </c>
      <c r="GUC427" s="165" t="s">
        <v>340</v>
      </c>
      <c r="GUD427" s="165" t="s">
        <v>340</v>
      </c>
      <c r="GUE427" s="165" t="s">
        <v>340</v>
      </c>
      <c r="GUF427" s="165" t="s">
        <v>340</v>
      </c>
      <c r="GUG427" s="165" t="s">
        <v>340</v>
      </c>
      <c r="GUH427" s="165" t="s">
        <v>340</v>
      </c>
      <c r="GUI427" s="165" t="s">
        <v>340</v>
      </c>
      <c r="GUJ427" s="165" t="s">
        <v>340</v>
      </c>
      <c r="GUK427" s="165" t="s">
        <v>340</v>
      </c>
      <c r="GUL427" s="165" t="s">
        <v>340</v>
      </c>
      <c r="GUM427" s="165" t="s">
        <v>340</v>
      </c>
      <c r="GUN427" s="165" t="s">
        <v>340</v>
      </c>
      <c r="GUO427" s="165" t="s">
        <v>340</v>
      </c>
      <c r="GUP427" s="165" t="s">
        <v>340</v>
      </c>
      <c r="GUQ427" s="165" t="s">
        <v>340</v>
      </c>
      <c r="GUR427" s="165" t="s">
        <v>340</v>
      </c>
      <c r="GUS427" s="165" t="s">
        <v>340</v>
      </c>
      <c r="GUT427" s="165" t="s">
        <v>340</v>
      </c>
      <c r="GUU427" s="165" t="s">
        <v>340</v>
      </c>
      <c r="GUV427" s="165" t="s">
        <v>340</v>
      </c>
      <c r="GUW427" s="165" t="s">
        <v>340</v>
      </c>
      <c r="GUX427" s="165" t="s">
        <v>340</v>
      </c>
      <c r="GUY427" s="165" t="s">
        <v>340</v>
      </c>
      <c r="GUZ427" s="165" t="s">
        <v>340</v>
      </c>
      <c r="GVA427" s="165" t="s">
        <v>340</v>
      </c>
      <c r="GVB427" s="165" t="s">
        <v>340</v>
      </c>
      <c r="GVC427" s="165" t="s">
        <v>340</v>
      </c>
      <c r="GVD427" s="165" t="s">
        <v>340</v>
      </c>
      <c r="GVE427" s="165" t="s">
        <v>340</v>
      </c>
      <c r="GVF427" s="165" t="s">
        <v>340</v>
      </c>
      <c r="GVG427" s="165" t="s">
        <v>340</v>
      </c>
      <c r="GVH427" s="165" t="s">
        <v>340</v>
      </c>
      <c r="GVI427" s="165" t="s">
        <v>340</v>
      </c>
      <c r="GVJ427" s="165" t="s">
        <v>340</v>
      </c>
      <c r="GVK427" s="165" t="s">
        <v>340</v>
      </c>
      <c r="GVL427" s="165" t="s">
        <v>340</v>
      </c>
      <c r="GVM427" s="165" t="s">
        <v>340</v>
      </c>
      <c r="GVN427" s="165" t="s">
        <v>340</v>
      </c>
      <c r="GVO427" s="165" t="s">
        <v>340</v>
      </c>
      <c r="GVP427" s="165" t="s">
        <v>340</v>
      </c>
      <c r="GVQ427" s="165" t="s">
        <v>340</v>
      </c>
      <c r="GVR427" s="165" t="s">
        <v>340</v>
      </c>
      <c r="GVS427" s="165" t="s">
        <v>340</v>
      </c>
      <c r="GVT427" s="165" t="s">
        <v>340</v>
      </c>
      <c r="GVU427" s="165" t="s">
        <v>340</v>
      </c>
      <c r="GVV427" s="165" t="s">
        <v>340</v>
      </c>
      <c r="GVW427" s="165" t="s">
        <v>340</v>
      </c>
      <c r="GVX427" s="165" t="s">
        <v>340</v>
      </c>
      <c r="GVY427" s="165" t="s">
        <v>340</v>
      </c>
      <c r="GVZ427" s="165" t="s">
        <v>340</v>
      </c>
      <c r="GWA427" s="165" t="s">
        <v>340</v>
      </c>
      <c r="GWB427" s="165" t="s">
        <v>340</v>
      </c>
      <c r="GWC427" s="165" t="s">
        <v>340</v>
      </c>
      <c r="GWD427" s="165" t="s">
        <v>340</v>
      </c>
      <c r="GWE427" s="165" t="s">
        <v>340</v>
      </c>
      <c r="GWF427" s="165" t="s">
        <v>340</v>
      </c>
      <c r="GWG427" s="165" t="s">
        <v>340</v>
      </c>
      <c r="GWH427" s="165" t="s">
        <v>340</v>
      </c>
      <c r="GWI427" s="165" t="s">
        <v>340</v>
      </c>
      <c r="GWJ427" s="165" t="s">
        <v>340</v>
      </c>
      <c r="GWK427" s="165" t="s">
        <v>340</v>
      </c>
      <c r="GWL427" s="165" t="s">
        <v>340</v>
      </c>
      <c r="GWM427" s="165" t="s">
        <v>340</v>
      </c>
      <c r="GWN427" s="165" t="s">
        <v>340</v>
      </c>
      <c r="GWO427" s="165" t="s">
        <v>340</v>
      </c>
      <c r="GWP427" s="165" t="s">
        <v>340</v>
      </c>
      <c r="GWQ427" s="165" t="s">
        <v>340</v>
      </c>
      <c r="GWR427" s="165" t="s">
        <v>340</v>
      </c>
      <c r="GWS427" s="165" t="s">
        <v>340</v>
      </c>
      <c r="GWT427" s="165" t="s">
        <v>340</v>
      </c>
      <c r="GWU427" s="165" t="s">
        <v>340</v>
      </c>
      <c r="GWV427" s="165" t="s">
        <v>340</v>
      </c>
      <c r="GWW427" s="165" t="s">
        <v>340</v>
      </c>
      <c r="GWX427" s="165" t="s">
        <v>340</v>
      </c>
      <c r="GWY427" s="165" t="s">
        <v>340</v>
      </c>
      <c r="GWZ427" s="165" t="s">
        <v>340</v>
      </c>
      <c r="GXA427" s="165" t="s">
        <v>340</v>
      </c>
      <c r="GXB427" s="165" t="s">
        <v>340</v>
      </c>
      <c r="GXC427" s="165" t="s">
        <v>340</v>
      </c>
      <c r="GXD427" s="165" t="s">
        <v>340</v>
      </c>
      <c r="GXE427" s="165" t="s">
        <v>340</v>
      </c>
      <c r="GXF427" s="165" t="s">
        <v>340</v>
      </c>
      <c r="GXG427" s="165" t="s">
        <v>340</v>
      </c>
      <c r="GXH427" s="165" t="s">
        <v>340</v>
      </c>
      <c r="GXI427" s="165" t="s">
        <v>340</v>
      </c>
      <c r="GXJ427" s="165" t="s">
        <v>340</v>
      </c>
      <c r="GXK427" s="165" t="s">
        <v>340</v>
      </c>
      <c r="GXL427" s="165" t="s">
        <v>340</v>
      </c>
      <c r="GXM427" s="165" t="s">
        <v>340</v>
      </c>
      <c r="GXN427" s="165" t="s">
        <v>340</v>
      </c>
      <c r="GXO427" s="165" t="s">
        <v>340</v>
      </c>
      <c r="GXP427" s="165" t="s">
        <v>340</v>
      </c>
      <c r="GXQ427" s="165" t="s">
        <v>340</v>
      </c>
      <c r="GXR427" s="165" t="s">
        <v>340</v>
      </c>
      <c r="GXS427" s="165" t="s">
        <v>340</v>
      </c>
      <c r="GXT427" s="165" t="s">
        <v>340</v>
      </c>
      <c r="GXU427" s="165" t="s">
        <v>340</v>
      </c>
      <c r="GXV427" s="165" t="s">
        <v>340</v>
      </c>
      <c r="GXW427" s="165" t="s">
        <v>340</v>
      </c>
      <c r="GXX427" s="165" t="s">
        <v>340</v>
      </c>
      <c r="GXY427" s="165" t="s">
        <v>340</v>
      </c>
      <c r="GXZ427" s="165" t="s">
        <v>340</v>
      </c>
      <c r="GYA427" s="165" t="s">
        <v>340</v>
      </c>
      <c r="GYB427" s="165" t="s">
        <v>340</v>
      </c>
      <c r="GYC427" s="165" t="s">
        <v>340</v>
      </c>
      <c r="GYD427" s="165" t="s">
        <v>340</v>
      </c>
      <c r="GYE427" s="165" t="s">
        <v>340</v>
      </c>
      <c r="GYF427" s="165" t="s">
        <v>340</v>
      </c>
      <c r="GYG427" s="165" t="s">
        <v>340</v>
      </c>
      <c r="GYH427" s="165" t="s">
        <v>340</v>
      </c>
      <c r="GYI427" s="165" t="s">
        <v>340</v>
      </c>
      <c r="GYJ427" s="165" t="s">
        <v>340</v>
      </c>
      <c r="GYK427" s="165" t="s">
        <v>340</v>
      </c>
      <c r="GYL427" s="165" t="s">
        <v>340</v>
      </c>
      <c r="GYM427" s="165" t="s">
        <v>340</v>
      </c>
      <c r="GYN427" s="165" t="s">
        <v>340</v>
      </c>
      <c r="GYO427" s="165" t="s">
        <v>340</v>
      </c>
      <c r="GYP427" s="165" t="s">
        <v>340</v>
      </c>
      <c r="GYQ427" s="165" t="s">
        <v>340</v>
      </c>
      <c r="GYR427" s="165" t="s">
        <v>340</v>
      </c>
      <c r="GYS427" s="165" t="s">
        <v>340</v>
      </c>
      <c r="GYT427" s="165" t="s">
        <v>340</v>
      </c>
      <c r="GYU427" s="165" t="s">
        <v>340</v>
      </c>
      <c r="GYV427" s="165" t="s">
        <v>340</v>
      </c>
      <c r="GYW427" s="165" t="s">
        <v>340</v>
      </c>
      <c r="GYX427" s="165" t="s">
        <v>340</v>
      </c>
      <c r="GYY427" s="165" t="s">
        <v>340</v>
      </c>
      <c r="GYZ427" s="165" t="s">
        <v>340</v>
      </c>
      <c r="GZA427" s="165" t="s">
        <v>340</v>
      </c>
      <c r="GZB427" s="165" t="s">
        <v>340</v>
      </c>
      <c r="GZC427" s="165" t="s">
        <v>340</v>
      </c>
      <c r="GZD427" s="165" t="s">
        <v>340</v>
      </c>
      <c r="GZE427" s="165" t="s">
        <v>340</v>
      </c>
      <c r="GZF427" s="165" t="s">
        <v>340</v>
      </c>
      <c r="GZG427" s="165" t="s">
        <v>340</v>
      </c>
      <c r="GZH427" s="165" t="s">
        <v>340</v>
      </c>
      <c r="GZI427" s="165" t="s">
        <v>340</v>
      </c>
      <c r="GZJ427" s="165" t="s">
        <v>340</v>
      </c>
      <c r="GZK427" s="165" t="s">
        <v>340</v>
      </c>
      <c r="GZL427" s="165" t="s">
        <v>340</v>
      </c>
      <c r="GZM427" s="165" t="s">
        <v>340</v>
      </c>
      <c r="GZN427" s="165" t="s">
        <v>340</v>
      </c>
      <c r="GZO427" s="165" t="s">
        <v>340</v>
      </c>
      <c r="GZP427" s="165" t="s">
        <v>340</v>
      </c>
      <c r="GZQ427" s="165" t="s">
        <v>340</v>
      </c>
      <c r="GZR427" s="165" t="s">
        <v>340</v>
      </c>
      <c r="GZS427" s="165" t="s">
        <v>340</v>
      </c>
      <c r="GZT427" s="165" t="s">
        <v>340</v>
      </c>
      <c r="GZU427" s="165" t="s">
        <v>340</v>
      </c>
      <c r="GZV427" s="165" t="s">
        <v>340</v>
      </c>
      <c r="GZW427" s="165" t="s">
        <v>340</v>
      </c>
      <c r="GZX427" s="165" t="s">
        <v>340</v>
      </c>
      <c r="GZY427" s="165" t="s">
        <v>340</v>
      </c>
      <c r="GZZ427" s="165" t="s">
        <v>340</v>
      </c>
      <c r="HAA427" s="165" t="s">
        <v>340</v>
      </c>
      <c r="HAB427" s="165" t="s">
        <v>340</v>
      </c>
      <c r="HAC427" s="165" t="s">
        <v>340</v>
      </c>
      <c r="HAD427" s="165" t="s">
        <v>340</v>
      </c>
      <c r="HAE427" s="165" t="s">
        <v>340</v>
      </c>
      <c r="HAF427" s="165" t="s">
        <v>340</v>
      </c>
      <c r="HAG427" s="165" t="s">
        <v>340</v>
      </c>
      <c r="HAH427" s="165" t="s">
        <v>340</v>
      </c>
      <c r="HAI427" s="165" t="s">
        <v>340</v>
      </c>
      <c r="HAJ427" s="165" t="s">
        <v>340</v>
      </c>
      <c r="HAK427" s="165" t="s">
        <v>340</v>
      </c>
      <c r="HAL427" s="165" t="s">
        <v>340</v>
      </c>
      <c r="HAM427" s="165" t="s">
        <v>340</v>
      </c>
      <c r="HAN427" s="165" t="s">
        <v>340</v>
      </c>
      <c r="HAO427" s="165" t="s">
        <v>340</v>
      </c>
      <c r="HAP427" s="165" t="s">
        <v>340</v>
      </c>
      <c r="HAQ427" s="165" t="s">
        <v>340</v>
      </c>
      <c r="HAR427" s="165" t="s">
        <v>340</v>
      </c>
      <c r="HAS427" s="165" t="s">
        <v>340</v>
      </c>
      <c r="HAT427" s="165" t="s">
        <v>340</v>
      </c>
      <c r="HAU427" s="165" t="s">
        <v>340</v>
      </c>
      <c r="HAV427" s="165" t="s">
        <v>340</v>
      </c>
      <c r="HAW427" s="165" t="s">
        <v>340</v>
      </c>
      <c r="HAX427" s="165" t="s">
        <v>340</v>
      </c>
      <c r="HAY427" s="165" t="s">
        <v>340</v>
      </c>
      <c r="HAZ427" s="165" t="s">
        <v>340</v>
      </c>
      <c r="HBA427" s="165" t="s">
        <v>340</v>
      </c>
      <c r="HBB427" s="165" t="s">
        <v>340</v>
      </c>
      <c r="HBC427" s="165" t="s">
        <v>340</v>
      </c>
      <c r="HBD427" s="165" t="s">
        <v>340</v>
      </c>
      <c r="HBE427" s="165" t="s">
        <v>340</v>
      </c>
      <c r="HBF427" s="165" t="s">
        <v>340</v>
      </c>
      <c r="HBG427" s="165" t="s">
        <v>340</v>
      </c>
      <c r="HBH427" s="165" t="s">
        <v>340</v>
      </c>
      <c r="HBI427" s="165" t="s">
        <v>340</v>
      </c>
      <c r="HBJ427" s="165" t="s">
        <v>340</v>
      </c>
      <c r="HBK427" s="165" t="s">
        <v>340</v>
      </c>
      <c r="HBL427" s="165" t="s">
        <v>340</v>
      </c>
      <c r="HBM427" s="165" t="s">
        <v>340</v>
      </c>
      <c r="HBN427" s="165" t="s">
        <v>340</v>
      </c>
      <c r="HBO427" s="165" t="s">
        <v>340</v>
      </c>
      <c r="HBP427" s="165" t="s">
        <v>340</v>
      </c>
      <c r="HBQ427" s="165" t="s">
        <v>340</v>
      </c>
      <c r="HBR427" s="165" t="s">
        <v>340</v>
      </c>
      <c r="HBS427" s="165" t="s">
        <v>340</v>
      </c>
      <c r="HBT427" s="165" t="s">
        <v>340</v>
      </c>
      <c r="HBU427" s="165" t="s">
        <v>340</v>
      </c>
      <c r="HBV427" s="165" t="s">
        <v>340</v>
      </c>
      <c r="HBW427" s="165" t="s">
        <v>340</v>
      </c>
      <c r="HBX427" s="165" t="s">
        <v>340</v>
      </c>
      <c r="HBY427" s="165" t="s">
        <v>340</v>
      </c>
      <c r="HBZ427" s="165" t="s">
        <v>340</v>
      </c>
      <c r="HCA427" s="165" t="s">
        <v>340</v>
      </c>
      <c r="HCB427" s="165" t="s">
        <v>340</v>
      </c>
      <c r="HCC427" s="165" t="s">
        <v>340</v>
      </c>
      <c r="HCD427" s="165" t="s">
        <v>340</v>
      </c>
      <c r="HCE427" s="165" t="s">
        <v>340</v>
      </c>
      <c r="HCF427" s="165" t="s">
        <v>340</v>
      </c>
      <c r="HCG427" s="165" t="s">
        <v>340</v>
      </c>
      <c r="HCH427" s="165" t="s">
        <v>340</v>
      </c>
      <c r="HCI427" s="165" t="s">
        <v>340</v>
      </c>
      <c r="HCJ427" s="165" t="s">
        <v>340</v>
      </c>
      <c r="HCK427" s="165" t="s">
        <v>340</v>
      </c>
      <c r="HCL427" s="165" t="s">
        <v>340</v>
      </c>
      <c r="HCM427" s="165" t="s">
        <v>340</v>
      </c>
      <c r="HCN427" s="165" t="s">
        <v>340</v>
      </c>
      <c r="HCO427" s="165" t="s">
        <v>340</v>
      </c>
      <c r="HCP427" s="165" t="s">
        <v>340</v>
      </c>
      <c r="HCQ427" s="165" t="s">
        <v>340</v>
      </c>
      <c r="HCR427" s="165" t="s">
        <v>340</v>
      </c>
      <c r="HCS427" s="165" t="s">
        <v>340</v>
      </c>
      <c r="HCT427" s="165" t="s">
        <v>340</v>
      </c>
      <c r="HCU427" s="165" t="s">
        <v>340</v>
      </c>
      <c r="HCV427" s="165" t="s">
        <v>340</v>
      </c>
      <c r="HCW427" s="165" t="s">
        <v>340</v>
      </c>
      <c r="HCX427" s="165" t="s">
        <v>340</v>
      </c>
      <c r="HCY427" s="165" t="s">
        <v>340</v>
      </c>
      <c r="HCZ427" s="165" t="s">
        <v>340</v>
      </c>
      <c r="HDA427" s="165" t="s">
        <v>340</v>
      </c>
      <c r="HDB427" s="165" t="s">
        <v>340</v>
      </c>
      <c r="HDC427" s="165" t="s">
        <v>340</v>
      </c>
      <c r="HDD427" s="165" t="s">
        <v>340</v>
      </c>
      <c r="HDE427" s="165" t="s">
        <v>340</v>
      </c>
      <c r="HDF427" s="165" t="s">
        <v>340</v>
      </c>
      <c r="HDG427" s="165" t="s">
        <v>340</v>
      </c>
      <c r="HDH427" s="165" t="s">
        <v>340</v>
      </c>
      <c r="HDI427" s="165" t="s">
        <v>340</v>
      </c>
      <c r="HDJ427" s="165" t="s">
        <v>340</v>
      </c>
      <c r="HDK427" s="165" t="s">
        <v>340</v>
      </c>
      <c r="HDL427" s="165" t="s">
        <v>340</v>
      </c>
      <c r="HDM427" s="165" t="s">
        <v>340</v>
      </c>
      <c r="HDN427" s="165" t="s">
        <v>340</v>
      </c>
      <c r="HDO427" s="165" t="s">
        <v>340</v>
      </c>
      <c r="HDP427" s="165" t="s">
        <v>340</v>
      </c>
      <c r="HDQ427" s="165" t="s">
        <v>340</v>
      </c>
      <c r="HDR427" s="165" t="s">
        <v>340</v>
      </c>
      <c r="HDS427" s="165" t="s">
        <v>340</v>
      </c>
      <c r="HDT427" s="165" t="s">
        <v>340</v>
      </c>
      <c r="HDU427" s="165" t="s">
        <v>340</v>
      </c>
      <c r="HDV427" s="165" t="s">
        <v>340</v>
      </c>
      <c r="HDW427" s="165" t="s">
        <v>340</v>
      </c>
      <c r="HDX427" s="165" t="s">
        <v>340</v>
      </c>
      <c r="HDY427" s="165" t="s">
        <v>340</v>
      </c>
      <c r="HDZ427" s="165" t="s">
        <v>340</v>
      </c>
      <c r="HEA427" s="165" t="s">
        <v>340</v>
      </c>
      <c r="HEB427" s="165" t="s">
        <v>340</v>
      </c>
      <c r="HEC427" s="165" t="s">
        <v>340</v>
      </c>
      <c r="HED427" s="165" t="s">
        <v>340</v>
      </c>
      <c r="HEE427" s="165" t="s">
        <v>340</v>
      </c>
      <c r="HEF427" s="165" t="s">
        <v>340</v>
      </c>
      <c r="HEG427" s="165" t="s">
        <v>340</v>
      </c>
      <c r="HEH427" s="165" t="s">
        <v>340</v>
      </c>
      <c r="HEI427" s="165" t="s">
        <v>340</v>
      </c>
      <c r="HEJ427" s="165" t="s">
        <v>340</v>
      </c>
      <c r="HEK427" s="165" t="s">
        <v>340</v>
      </c>
      <c r="HEL427" s="165" t="s">
        <v>340</v>
      </c>
      <c r="HEM427" s="165" t="s">
        <v>340</v>
      </c>
      <c r="HEN427" s="165" t="s">
        <v>340</v>
      </c>
      <c r="HEO427" s="165" t="s">
        <v>340</v>
      </c>
      <c r="HEP427" s="165" t="s">
        <v>340</v>
      </c>
      <c r="HEQ427" s="165" t="s">
        <v>340</v>
      </c>
      <c r="HER427" s="165" t="s">
        <v>340</v>
      </c>
      <c r="HES427" s="165" t="s">
        <v>340</v>
      </c>
      <c r="HET427" s="165" t="s">
        <v>340</v>
      </c>
      <c r="HEU427" s="165" t="s">
        <v>340</v>
      </c>
      <c r="HEV427" s="165" t="s">
        <v>340</v>
      </c>
      <c r="HEW427" s="165" t="s">
        <v>340</v>
      </c>
      <c r="HEX427" s="165" t="s">
        <v>340</v>
      </c>
      <c r="HEY427" s="165" t="s">
        <v>340</v>
      </c>
      <c r="HEZ427" s="165" t="s">
        <v>340</v>
      </c>
      <c r="HFA427" s="165" t="s">
        <v>340</v>
      </c>
      <c r="HFB427" s="165" t="s">
        <v>340</v>
      </c>
      <c r="HFC427" s="165" t="s">
        <v>340</v>
      </c>
      <c r="HFD427" s="165" t="s">
        <v>340</v>
      </c>
      <c r="HFE427" s="165" t="s">
        <v>340</v>
      </c>
      <c r="HFF427" s="165" t="s">
        <v>340</v>
      </c>
      <c r="HFG427" s="165" t="s">
        <v>340</v>
      </c>
      <c r="HFH427" s="165" t="s">
        <v>340</v>
      </c>
      <c r="HFI427" s="165" t="s">
        <v>340</v>
      </c>
      <c r="HFJ427" s="165" t="s">
        <v>340</v>
      </c>
      <c r="HFK427" s="165" t="s">
        <v>340</v>
      </c>
      <c r="HFL427" s="165" t="s">
        <v>340</v>
      </c>
      <c r="HFM427" s="165" t="s">
        <v>340</v>
      </c>
      <c r="HFN427" s="165" t="s">
        <v>340</v>
      </c>
      <c r="HFO427" s="165" t="s">
        <v>340</v>
      </c>
      <c r="HFP427" s="165" t="s">
        <v>340</v>
      </c>
      <c r="HFQ427" s="165" t="s">
        <v>340</v>
      </c>
      <c r="HFR427" s="165" t="s">
        <v>340</v>
      </c>
      <c r="HFS427" s="165" t="s">
        <v>340</v>
      </c>
      <c r="HFT427" s="165" t="s">
        <v>340</v>
      </c>
      <c r="HFU427" s="165" t="s">
        <v>340</v>
      </c>
      <c r="HFV427" s="165" t="s">
        <v>340</v>
      </c>
      <c r="HFW427" s="165" t="s">
        <v>340</v>
      </c>
      <c r="HFX427" s="165" t="s">
        <v>340</v>
      </c>
      <c r="HFY427" s="165" t="s">
        <v>340</v>
      </c>
      <c r="HFZ427" s="165" t="s">
        <v>340</v>
      </c>
      <c r="HGA427" s="165" t="s">
        <v>340</v>
      </c>
      <c r="HGB427" s="165" t="s">
        <v>340</v>
      </c>
      <c r="HGC427" s="165" t="s">
        <v>340</v>
      </c>
      <c r="HGD427" s="165" t="s">
        <v>340</v>
      </c>
      <c r="HGE427" s="165" t="s">
        <v>340</v>
      </c>
      <c r="HGF427" s="165" t="s">
        <v>340</v>
      </c>
      <c r="HGG427" s="165" t="s">
        <v>340</v>
      </c>
      <c r="HGH427" s="165" t="s">
        <v>340</v>
      </c>
      <c r="HGI427" s="165" t="s">
        <v>340</v>
      </c>
      <c r="HGJ427" s="165" t="s">
        <v>340</v>
      </c>
      <c r="HGK427" s="165" t="s">
        <v>340</v>
      </c>
      <c r="HGL427" s="165" t="s">
        <v>340</v>
      </c>
      <c r="HGM427" s="165" t="s">
        <v>340</v>
      </c>
      <c r="HGN427" s="165" t="s">
        <v>340</v>
      </c>
      <c r="HGO427" s="165" t="s">
        <v>340</v>
      </c>
      <c r="HGP427" s="165" t="s">
        <v>340</v>
      </c>
      <c r="HGQ427" s="165" t="s">
        <v>340</v>
      </c>
      <c r="HGR427" s="165" t="s">
        <v>340</v>
      </c>
      <c r="HGS427" s="165" t="s">
        <v>340</v>
      </c>
      <c r="HGT427" s="165" t="s">
        <v>340</v>
      </c>
      <c r="HGU427" s="165" t="s">
        <v>340</v>
      </c>
      <c r="HGV427" s="165" t="s">
        <v>340</v>
      </c>
      <c r="HGW427" s="165" t="s">
        <v>340</v>
      </c>
      <c r="HGX427" s="165" t="s">
        <v>340</v>
      </c>
      <c r="HGY427" s="165" t="s">
        <v>340</v>
      </c>
      <c r="HGZ427" s="165" t="s">
        <v>340</v>
      </c>
      <c r="HHA427" s="165" t="s">
        <v>340</v>
      </c>
      <c r="HHB427" s="165" t="s">
        <v>340</v>
      </c>
      <c r="HHC427" s="165" t="s">
        <v>340</v>
      </c>
      <c r="HHD427" s="165" t="s">
        <v>340</v>
      </c>
      <c r="HHE427" s="165" t="s">
        <v>340</v>
      </c>
      <c r="HHF427" s="165" t="s">
        <v>340</v>
      </c>
      <c r="HHG427" s="165" t="s">
        <v>340</v>
      </c>
      <c r="HHH427" s="165" t="s">
        <v>340</v>
      </c>
      <c r="HHI427" s="165" t="s">
        <v>340</v>
      </c>
      <c r="HHJ427" s="165" t="s">
        <v>340</v>
      </c>
      <c r="HHK427" s="165" t="s">
        <v>340</v>
      </c>
      <c r="HHL427" s="165" t="s">
        <v>340</v>
      </c>
      <c r="HHM427" s="165" t="s">
        <v>340</v>
      </c>
      <c r="HHN427" s="165" t="s">
        <v>340</v>
      </c>
      <c r="HHO427" s="165" t="s">
        <v>340</v>
      </c>
      <c r="HHP427" s="165" t="s">
        <v>340</v>
      </c>
      <c r="HHQ427" s="165" t="s">
        <v>340</v>
      </c>
      <c r="HHR427" s="165" t="s">
        <v>340</v>
      </c>
      <c r="HHS427" s="165" t="s">
        <v>340</v>
      </c>
      <c r="HHT427" s="165" t="s">
        <v>340</v>
      </c>
      <c r="HHU427" s="165" t="s">
        <v>340</v>
      </c>
      <c r="HHV427" s="165" t="s">
        <v>340</v>
      </c>
      <c r="HHW427" s="165" t="s">
        <v>340</v>
      </c>
      <c r="HHX427" s="165" t="s">
        <v>340</v>
      </c>
      <c r="HHY427" s="165" t="s">
        <v>340</v>
      </c>
      <c r="HHZ427" s="165" t="s">
        <v>340</v>
      </c>
      <c r="HIA427" s="165" t="s">
        <v>340</v>
      </c>
      <c r="HIB427" s="165" t="s">
        <v>340</v>
      </c>
      <c r="HIC427" s="165" t="s">
        <v>340</v>
      </c>
      <c r="HID427" s="165" t="s">
        <v>340</v>
      </c>
      <c r="HIE427" s="165" t="s">
        <v>340</v>
      </c>
      <c r="HIF427" s="165" t="s">
        <v>340</v>
      </c>
      <c r="HIG427" s="165" t="s">
        <v>340</v>
      </c>
      <c r="HIH427" s="165" t="s">
        <v>340</v>
      </c>
      <c r="HII427" s="165" t="s">
        <v>340</v>
      </c>
      <c r="HIJ427" s="165" t="s">
        <v>340</v>
      </c>
      <c r="HIK427" s="165" t="s">
        <v>340</v>
      </c>
      <c r="HIL427" s="165" t="s">
        <v>340</v>
      </c>
      <c r="HIM427" s="165" t="s">
        <v>340</v>
      </c>
      <c r="HIN427" s="165" t="s">
        <v>340</v>
      </c>
      <c r="HIO427" s="165" t="s">
        <v>340</v>
      </c>
      <c r="HIP427" s="165" t="s">
        <v>340</v>
      </c>
      <c r="HIQ427" s="165" t="s">
        <v>340</v>
      </c>
      <c r="HIR427" s="165" t="s">
        <v>340</v>
      </c>
      <c r="HIS427" s="165" t="s">
        <v>340</v>
      </c>
      <c r="HIT427" s="165" t="s">
        <v>340</v>
      </c>
      <c r="HIU427" s="165" t="s">
        <v>340</v>
      </c>
      <c r="HIV427" s="165" t="s">
        <v>340</v>
      </c>
      <c r="HIW427" s="165" t="s">
        <v>340</v>
      </c>
      <c r="HIX427" s="165" t="s">
        <v>340</v>
      </c>
      <c r="HIY427" s="165" t="s">
        <v>340</v>
      </c>
      <c r="HIZ427" s="165" t="s">
        <v>340</v>
      </c>
      <c r="HJA427" s="165" t="s">
        <v>340</v>
      </c>
      <c r="HJB427" s="165" t="s">
        <v>340</v>
      </c>
      <c r="HJC427" s="165" t="s">
        <v>340</v>
      </c>
      <c r="HJD427" s="165" t="s">
        <v>340</v>
      </c>
      <c r="HJE427" s="165" t="s">
        <v>340</v>
      </c>
      <c r="HJF427" s="165" t="s">
        <v>340</v>
      </c>
      <c r="HJG427" s="165" t="s">
        <v>340</v>
      </c>
      <c r="HJH427" s="165" t="s">
        <v>340</v>
      </c>
      <c r="HJI427" s="165" t="s">
        <v>340</v>
      </c>
      <c r="HJJ427" s="165" t="s">
        <v>340</v>
      </c>
      <c r="HJK427" s="165" t="s">
        <v>340</v>
      </c>
      <c r="HJL427" s="165" t="s">
        <v>340</v>
      </c>
      <c r="HJM427" s="165" t="s">
        <v>340</v>
      </c>
      <c r="HJN427" s="165" t="s">
        <v>340</v>
      </c>
      <c r="HJO427" s="165" t="s">
        <v>340</v>
      </c>
      <c r="HJP427" s="165" t="s">
        <v>340</v>
      </c>
      <c r="HJQ427" s="165" t="s">
        <v>340</v>
      </c>
      <c r="HJR427" s="165" t="s">
        <v>340</v>
      </c>
      <c r="HJS427" s="165" t="s">
        <v>340</v>
      </c>
      <c r="HJT427" s="165" t="s">
        <v>340</v>
      </c>
      <c r="HJU427" s="165" t="s">
        <v>340</v>
      </c>
      <c r="HJV427" s="165" t="s">
        <v>340</v>
      </c>
      <c r="HJW427" s="165" t="s">
        <v>340</v>
      </c>
      <c r="HJX427" s="165" t="s">
        <v>340</v>
      </c>
      <c r="HJY427" s="165" t="s">
        <v>340</v>
      </c>
      <c r="HJZ427" s="165" t="s">
        <v>340</v>
      </c>
      <c r="HKA427" s="165" t="s">
        <v>340</v>
      </c>
      <c r="HKB427" s="165" t="s">
        <v>340</v>
      </c>
      <c r="HKC427" s="165" t="s">
        <v>340</v>
      </c>
      <c r="HKD427" s="165" t="s">
        <v>340</v>
      </c>
      <c r="HKE427" s="165" t="s">
        <v>340</v>
      </c>
      <c r="HKF427" s="165" t="s">
        <v>340</v>
      </c>
      <c r="HKG427" s="165" t="s">
        <v>340</v>
      </c>
      <c r="HKH427" s="165" t="s">
        <v>340</v>
      </c>
      <c r="HKI427" s="165" t="s">
        <v>340</v>
      </c>
      <c r="HKJ427" s="165" t="s">
        <v>340</v>
      </c>
      <c r="HKK427" s="165" t="s">
        <v>340</v>
      </c>
      <c r="HKL427" s="165" t="s">
        <v>340</v>
      </c>
      <c r="HKM427" s="165" t="s">
        <v>340</v>
      </c>
      <c r="HKN427" s="165" t="s">
        <v>340</v>
      </c>
      <c r="HKO427" s="165" t="s">
        <v>340</v>
      </c>
      <c r="HKP427" s="165" t="s">
        <v>340</v>
      </c>
      <c r="HKQ427" s="165" t="s">
        <v>340</v>
      </c>
      <c r="HKR427" s="165" t="s">
        <v>340</v>
      </c>
      <c r="HKS427" s="165" t="s">
        <v>340</v>
      </c>
      <c r="HKT427" s="165" t="s">
        <v>340</v>
      </c>
      <c r="HKU427" s="165" t="s">
        <v>340</v>
      </c>
      <c r="HKV427" s="165" t="s">
        <v>340</v>
      </c>
      <c r="HKW427" s="165" t="s">
        <v>340</v>
      </c>
      <c r="HKX427" s="165" t="s">
        <v>340</v>
      </c>
      <c r="HKY427" s="165" t="s">
        <v>340</v>
      </c>
      <c r="HKZ427" s="165" t="s">
        <v>340</v>
      </c>
      <c r="HLA427" s="165" t="s">
        <v>340</v>
      </c>
      <c r="HLB427" s="165" t="s">
        <v>340</v>
      </c>
      <c r="HLC427" s="165" t="s">
        <v>340</v>
      </c>
      <c r="HLD427" s="165" t="s">
        <v>340</v>
      </c>
      <c r="HLE427" s="165" t="s">
        <v>340</v>
      </c>
      <c r="HLF427" s="165" t="s">
        <v>340</v>
      </c>
      <c r="HLG427" s="165" t="s">
        <v>340</v>
      </c>
      <c r="HLH427" s="165" t="s">
        <v>340</v>
      </c>
      <c r="HLI427" s="165" t="s">
        <v>340</v>
      </c>
      <c r="HLJ427" s="165" t="s">
        <v>340</v>
      </c>
      <c r="HLK427" s="165" t="s">
        <v>340</v>
      </c>
      <c r="HLL427" s="165" t="s">
        <v>340</v>
      </c>
      <c r="HLM427" s="165" t="s">
        <v>340</v>
      </c>
      <c r="HLN427" s="165" t="s">
        <v>340</v>
      </c>
      <c r="HLO427" s="165" t="s">
        <v>340</v>
      </c>
      <c r="HLP427" s="165" t="s">
        <v>340</v>
      </c>
      <c r="HLQ427" s="165" t="s">
        <v>340</v>
      </c>
      <c r="HLR427" s="165" t="s">
        <v>340</v>
      </c>
      <c r="HLS427" s="165" t="s">
        <v>340</v>
      </c>
      <c r="HLT427" s="165" t="s">
        <v>340</v>
      </c>
      <c r="HLU427" s="165" t="s">
        <v>340</v>
      </c>
      <c r="HLV427" s="165" t="s">
        <v>340</v>
      </c>
      <c r="HLW427" s="165" t="s">
        <v>340</v>
      </c>
      <c r="HLX427" s="165" t="s">
        <v>340</v>
      </c>
      <c r="HLY427" s="165" t="s">
        <v>340</v>
      </c>
      <c r="HLZ427" s="165" t="s">
        <v>340</v>
      </c>
      <c r="HMA427" s="165" t="s">
        <v>340</v>
      </c>
      <c r="HMB427" s="165" t="s">
        <v>340</v>
      </c>
      <c r="HMC427" s="165" t="s">
        <v>340</v>
      </c>
      <c r="HMD427" s="165" t="s">
        <v>340</v>
      </c>
      <c r="HME427" s="165" t="s">
        <v>340</v>
      </c>
      <c r="HMF427" s="165" t="s">
        <v>340</v>
      </c>
      <c r="HMG427" s="165" t="s">
        <v>340</v>
      </c>
      <c r="HMH427" s="165" t="s">
        <v>340</v>
      </c>
      <c r="HMI427" s="165" t="s">
        <v>340</v>
      </c>
      <c r="HMJ427" s="165" t="s">
        <v>340</v>
      </c>
      <c r="HMK427" s="165" t="s">
        <v>340</v>
      </c>
      <c r="HML427" s="165" t="s">
        <v>340</v>
      </c>
      <c r="HMM427" s="165" t="s">
        <v>340</v>
      </c>
      <c r="HMN427" s="165" t="s">
        <v>340</v>
      </c>
      <c r="HMO427" s="165" t="s">
        <v>340</v>
      </c>
      <c r="HMP427" s="165" t="s">
        <v>340</v>
      </c>
      <c r="HMQ427" s="165" t="s">
        <v>340</v>
      </c>
      <c r="HMR427" s="165" t="s">
        <v>340</v>
      </c>
      <c r="HMS427" s="165" t="s">
        <v>340</v>
      </c>
      <c r="HMT427" s="165" t="s">
        <v>340</v>
      </c>
      <c r="HMU427" s="165" t="s">
        <v>340</v>
      </c>
      <c r="HMV427" s="165" t="s">
        <v>340</v>
      </c>
      <c r="HMW427" s="165" t="s">
        <v>340</v>
      </c>
      <c r="HMX427" s="165" t="s">
        <v>340</v>
      </c>
      <c r="HMY427" s="165" t="s">
        <v>340</v>
      </c>
      <c r="HMZ427" s="165" t="s">
        <v>340</v>
      </c>
      <c r="HNA427" s="165" t="s">
        <v>340</v>
      </c>
      <c r="HNB427" s="165" t="s">
        <v>340</v>
      </c>
      <c r="HNC427" s="165" t="s">
        <v>340</v>
      </c>
      <c r="HND427" s="165" t="s">
        <v>340</v>
      </c>
      <c r="HNE427" s="165" t="s">
        <v>340</v>
      </c>
      <c r="HNF427" s="165" t="s">
        <v>340</v>
      </c>
      <c r="HNG427" s="165" t="s">
        <v>340</v>
      </c>
      <c r="HNH427" s="165" t="s">
        <v>340</v>
      </c>
      <c r="HNI427" s="165" t="s">
        <v>340</v>
      </c>
      <c r="HNJ427" s="165" t="s">
        <v>340</v>
      </c>
      <c r="HNK427" s="165" t="s">
        <v>340</v>
      </c>
      <c r="HNL427" s="165" t="s">
        <v>340</v>
      </c>
      <c r="HNM427" s="165" t="s">
        <v>340</v>
      </c>
      <c r="HNN427" s="165" t="s">
        <v>340</v>
      </c>
      <c r="HNO427" s="165" t="s">
        <v>340</v>
      </c>
      <c r="HNP427" s="165" t="s">
        <v>340</v>
      </c>
      <c r="HNQ427" s="165" t="s">
        <v>340</v>
      </c>
      <c r="HNR427" s="165" t="s">
        <v>340</v>
      </c>
      <c r="HNS427" s="165" t="s">
        <v>340</v>
      </c>
      <c r="HNT427" s="165" t="s">
        <v>340</v>
      </c>
      <c r="HNU427" s="165" t="s">
        <v>340</v>
      </c>
      <c r="HNV427" s="165" t="s">
        <v>340</v>
      </c>
      <c r="HNW427" s="165" t="s">
        <v>340</v>
      </c>
      <c r="HNX427" s="165" t="s">
        <v>340</v>
      </c>
      <c r="HNY427" s="165" t="s">
        <v>340</v>
      </c>
      <c r="HNZ427" s="165" t="s">
        <v>340</v>
      </c>
      <c r="HOA427" s="165" t="s">
        <v>340</v>
      </c>
      <c r="HOB427" s="165" t="s">
        <v>340</v>
      </c>
      <c r="HOC427" s="165" t="s">
        <v>340</v>
      </c>
      <c r="HOD427" s="165" t="s">
        <v>340</v>
      </c>
      <c r="HOE427" s="165" t="s">
        <v>340</v>
      </c>
      <c r="HOF427" s="165" t="s">
        <v>340</v>
      </c>
      <c r="HOG427" s="165" t="s">
        <v>340</v>
      </c>
      <c r="HOH427" s="165" t="s">
        <v>340</v>
      </c>
      <c r="HOI427" s="165" t="s">
        <v>340</v>
      </c>
      <c r="HOJ427" s="165" t="s">
        <v>340</v>
      </c>
      <c r="HOK427" s="165" t="s">
        <v>340</v>
      </c>
      <c r="HOL427" s="165" t="s">
        <v>340</v>
      </c>
      <c r="HOM427" s="165" t="s">
        <v>340</v>
      </c>
      <c r="HON427" s="165" t="s">
        <v>340</v>
      </c>
      <c r="HOO427" s="165" t="s">
        <v>340</v>
      </c>
      <c r="HOP427" s="165" t="s">
        <v>340</v>
      </c>
      <c r="HOQ427" s="165" t="s">
        <v>340</v>
      </c>
      <c r="HOR427" s="165" t="s">
        <v>340</v>
      </c>
      <c r="HOS427" s="165" t="s">
        <v>340</v>
      </c>
      <c r="HOT427" s="165" t="s">
        <v>340</v>
      </c>
      <c r="HOU427" s="165" t="s">
        <v>340</v>
      </c>
      <c r="HOV427" s="165" t="s">
        <v>340</v>
      </c>
      <c r="HOW427" s="165" t="s">
        <v>340</v>
      </c>
      <c r="HOX427" s="165" t="s">
        <v>340</v>
      </c>
      <c r="HOY427" s="165" t="s">
        <v>340</v>
      </c>
      <c r="HOZ427" s="165" t="s">
        <v>340</v>
      </c>
      <c r="HPA427" s="165" t="s">
        <v>340</v>
      </c>
      <c r="HPB427" s="165" t="s">
        <v>340</v>
      </c>
      <c r="HPC427" s="165" t="s">
        <v>340</v>
      </c>
      <c r="HPD427" s="165" t="s">
        <v>340</v>
      </c>
      <c r="HPE427" s="165" t="s">
        <v>340</v>
      </c>
      <c r="HPF427" s="165" t="s">
        <v>340</v>
      </c>
      <c r="HPG427" s="165" t="s">
        <v>340</v>
      </c>
      <c r="HPH427" s="165" t="s">
        <v>340</v>
      </c>
      <c r="HPI427" s="165" t="s">
        <v>340</v>
      </c>
      <c r="HPJ427" s="165" t="s">
        <v>340</v>
      </c>
      <c r="HPK427" s="165" t="s">
        <v>340</v>
      </c>
      <c r="HPL427" s="165" t="s">
        <v>340</v>
      </c>
      <c r="HPM427" s="165" t="s">
        <v>340</v>
      </c>
      <c r="HPN427" s="165" t="s">
        <v>340</v>
      </c>
      <c r="HPO427" s="165" t="s">
        <v>340</v>
      </c>
      <c r="HPP427" s="165" t="s">
        <v>340</v>
      </c>
      <c r="HPQ427" s="165" t="s">
        <v>340</v>
      </c>
      <c r="HPR427" s="165" t="s">
        <v>340</v>
      </c>
      <c r="HPS427" s="165" t="s">
        <v>340</v>
      </c>
      <c r="HPT427" s="165" t="s">
        <v>340</v>
      </c>
      <c r="HPU427" s="165" t="s">
        <v>340</v>
      </c>
      <c r="HPV427" s="165" t="s">
        <v>340</v>
      </c>
      <c r="HPW427" s="165" t="s">
        <v>340</v>
      </c>
      <c r="HPX427" s="165" t="s">
        <v>340</v>
      </c>
      <c r="HPY427" s="165" t="s">
        <v>340</v>
      </c>
      <c r="HPZ427" s="165" t="s">
        <v>340</v>
      </c>
      <c r="HQA427" s="165" t="s">
        <v>340</v>
      </c>
      <c r="HQB427" s="165" t="s">
        <v>340</v>
      </c>
      <c r="HQC427" s="165" t="s">
        <v>340</v>
      </c>
      <c r="HQD427" s="165" t="s">
        <v>340</v>
      </c>
      <c r="HQE427" s="165" t="s">
        <v>340</v>
      </c>
      <c r="HQF427" s="165" t="s">
        <v>340</v>
      </c>
      <c r="HQG427" s="165" t="s">
        <v>340</v>
      </c>
      <c r="HQH427" s="165" t="s">
        <v>340</v>
      </c>
      <c r="HQI427" s="165" t="s">
        <v>340</v>
      </c>
      <c r="HQJ427" s="165" t="s">
        <v>340</v>
      </c>
      <c r="HQK427" s="165" t="s">
        <v>340</v>
      </c>
      <c r="HQL427" s="165" t="s">
        <v>340</v>
      </c>
      <c r="HQM427" s="165" t="s">
        <v>340</v>
      </c>
      <c r="HQN427" s="165" t="s">
        <v>340</v>
      </c>
      <c r="HQO427" s="165" t="s">
        <v>340</v>
      </c>
      <c r="HQP427" s="165" t="s">
        <v>340</v>
      </c>
      <c r="HQQ427" s="165" t="s">
        <v>340</v>
      </c>
      <c r="HQR427" s="165" t="s">
        <v>340</v>
      </c>
      <c r="HQS427" s="165" t="s">
        <v>340</v>
      </c>
      <c r="HQT427" s="165" t="s">
        <v>340</v>
      </c>
      <c r="HQU427" s="165" t="s">
        <v>340</v>
      </c>
      <c r="HQV427" s="165" t="s">
        <v>340</v>
      </c>
      <c r="HQW427" s="165" t="s">
        <v>340</v>
      </c>
      <c r="HQX427" s="165" t="s">
        <v>340</v>
      </c>
      <c r="HQY427" s="165" t="s">
        <v>340</v>
      </c>
      <c r="HQZ427" s="165" t="s">
        <v>340</v>
      </c>
      <c r="HRA427" s="165" t="s">
        <v>340</v>
      </c>
      <c r="HRB427" s="165" t="s">
        <v>340</v>
      </c>
      <c r="HRC427" s="165" t="s">
        <v>340</v>
      </c>
      <c r="HRD427" s="165" t="s">
        <v>340</v>
      </c>
      <c r="HRE427" s="165" t="s">
        <v>340</v>
      </c>
      <c r="HRF427" s="165" t="s">
        <v>340</v>
      </c>
      <c r="HRG427" s="165" t="s">
        <v>340</v>
      </c>
      <c r="HRH427" s="165" t="s">
        <v>340</v>
      </c>
      <c r="HRI427" s="165" t="s">
        <v>340</v>
      </c>
      <c r="HRJ427" s="165" t="s">
        <v>340</v>
      </c>
      <c r="HRK427" s="165" t="s">
        <v>340</v>
      </c>
      <c r="HRL427" s="165" t="s">
        <v>340</v>
      </c>
      <c r="HRM427" s="165" t="s">
        <v>340</v>
      </c>
      <c r="HRN427" s="165" t="s">
        <v>340</v>
      </c>
      <c r="HRO427" s="165" t="s">
        <v>340</v>
      </c>
      <c r="HRP427" s="165" t="s">
        <v>340</v>
      </c>
      <c r="HRQ427" s="165" t="s">
        <v>340</v>
      </c>
      <c r="HRR427" s="165" t="s">
        <v>340</v>
      </c>
      <c r="HRS427" s="165" t="s">
        <v>340</v>
      </c>
      <c r="HRT427" s="165" t="s">
        <v>340</v>
      </c>
      <c r="HRU427" s="165" t="s">
        <v>340</v>
      </c>
      <c r="HRV427" s="165" t="s">
        <v>340</v>
      </c>
      <c r="HRW427" s="165" t="s">
        <v>340</v>
      </c>
      <c r="HRX427" s="165" t="s">
        <v>340</v>
      </c>
      <c r="HRY427" s="165" t="s">
        <v>340</v>
      </c>
      <c r="HRZ427" s="165" t="s">
        <v>340</v>
      </c>
      <c r="HSA427" s="165" t="s">
        <v>340</v>
      </c>
      <c r="HSB427" s="165" t="s">
        <v>340</v>
      </c>
      <c r="HSC427" s="165" t="s">
        <v>340</v>
      </c>
      <c r="HSD427" s="165" t="s">
        <v>340</v>
      </c>
      <c r="HSE427" s="165" t="s">
        <v>340</v>
      </c>
      <c r="HSF427" s="165" t="s">
        <v>340</v>
      </c>
      <c r="HSG427" s="165" t="s">
        <v>340</v>
      </c>
      <c r="HSH427" s="165" t="s">
        <v>340</v>
      </c>
      <c r="HSI427" s="165" t="s">
        <v>340</v>
      </c>
      <c r="HSJ427" s="165" t="s">
        <v>340</v>
      </c>
      <c r="HSK427" s="165" t="s">
        <v>340</v>
      </c>
      <c r="HSL427" s="165" t="s">
        <v>340</v>
      </c>
      <c r="HSM427" s="165" t="s">
        <v>340</v>
      </c>
      <c r="HSN427" s="165" t="s">
        <v>340</v>
      </c>
      <c r="HSO427" s="165" t="s">
        <v>340</v>
      </c>
      <c r="HSP427" s="165" t="s">
        <v>340</v>
      </c>
      <c r="HSQ427" s="165" t="s">
        <v>340</v>
      </c>
      <c r="HSR427" s="165" t="s">
        <v>340</v>
      </c>
      <c r="HSS427" s="165" t="s">
        <v>340</v>
      </c>
      <c r="HST427" s="165" t="s">
        <v>340</v>
      </c>
      <c r="HSU427" s="165" t="s">
        <v>340</v>
      </c>
      <c r="HSV427" s="165" t="s">
        <v>340</v>
      </c>
      <c r="HSW427" s="165" t="s">
        <v>340</v>
      </c>
      <c r="HSX427" s="165" t="s">
        <v>340</v>
      </c>
      <c r="HSY427" s="165" t="s">
        <v>340</v>
      </c>
      <c r="HSZ427" s="165" t="s">
        <v>340</v>
      </c>
      <c r="HTA427" s="165" t="s">
        <v>340</v>
      </c>
      <c r="HTB427" s="165" t="s">
        <v>340</v>
      </c>
      <c r="HTC427" s="165" t="s">
        <v>340</v>
      </c>
      <c r="HTD427" s="165" t="s">
        <v>340</v>
      </c>
      <c r="HTE427" s="165" t="s">
        <v>340</v>
      </c>
      <c r="HTF427" s="165" t="s">
        <v>340</v>
      </c>
      <c r="HTG427" s="165" t="s">
        <v>340</v>
      </c>
      <c r="HTH427" s="165" t="s">
        <v>340</v>
      </c>
      <c r="HTI427" s="165" t="s">
        <v>340</v>
      </c>
      <c r="HTJ427" s="165" t="s">
        <v>340</v>
      </c>
      <c r="HTK427" s="165" t="s">
        <v>340</v>
      </c>
      <c r="HTL427" s="165" t="s">
        <v>340</v>
      </c>
      <c r="HTM427" s="165" t="s">
        <v>340</v>
      </c>
      <c r="HTN427" s="165" t="s">
        <v>340</v>
      </c>
      <c r="HTO427" s="165" t="s">
        <v>340</v>
      </c>
      <c r="HTP427" s="165" t="s">
        <v>340</v>
      </c>
      <c r="HTQ427" s="165" t="s">
        <v>340</v>
      </c>
      <c r="HTR427" s="165" t="s">
        <v>340</v>
      </c>
      <c r="HTS427" s="165" t="s">
        <v>340</v>
      </c>
      <c r="HTT427" s="165" t="s">
        <v>340</v>
      </c>
      <c r="HTU427" s="165" t="s">
        <v>340</v>
      </c>
      <c r="HTV427" s="165" t="s">
        <v>340</v>
      </c>
      <c r="HTW427" s="165" t="s">
        <v>340</v>
      </c>
      <c r="HTX427" s="165" t="s">
        <v>340</v>
      </c>
      <c r="HTY427" s="165" t="s">
        <v>340</v>
      </c>
      <c r="HTZ427" s="165" t="s">
        <v>340</v>
      </c>
      <c r="HUA427" s="165" t="s">
        <v>340</v>
      </c>
      <c r="HUB427" s="165" t="s">
        <v>340</v>
      </c>
      <c r="HUC427" s="165" t="s">
        <v>340</v>
      </c>
      <c r="HUD427" s="165" t="s">
        <v>340</v>
      </c>
      <c r="HUE427" s="165" t="s">
        <v>340</v>
      </c>
      <c r="HUF427" s="165" t="s">
        <v>340</v>
      </c>
      <c r="HUG427" s="165" t="s">
        <v>340</v>
      </c>
      <c r="HUH427" s="165" t="s">
        <v>340</v>
      </c>
      <c r="HUI427" s="165" t="s">
        <v>340</v>
      </c>
      <c r="HUJ427" s="165" t="s">
        <v>340</v>
      </c>
      <c r="HUK427" s="165" t="s">
        <v>340</v>
      </c>
      <c r="HUL427" s="165" t="s">
        <v>340</v>
      </c>
      <c r="HUM427" s="165" t="s">
        <v>340</v>
      </c>
      <c r="HUN427" s="165" t="s">
        <v>340</v>
      </c>
      <c r="HUO427" s="165" t="s">
        <v>340</v>
      </c>
      <c r="HUP427" s="165" t="s">
        <v>340</v>
      </c>
      <c r="HUQ427" s="165" t="s">
        <v>340</v>
      </c>
      <c r="HUR427" s="165" t="s">
        <v>340</v>
      </c>
      <c r="HUS427" s="165" t="s">
        <v>340</v>
      </c>
      <c r="HUT427" s="165" t="s">
        <v>340</v>
      </c>
      <c r="HUU427" s="165" t="s">
        <v>340</v>
      </c>
      <c r="HUV427" s="165" t="s">
        <v>340</v>
      </c>
      <c r="HUW427" s="165" t="s">
        <v>340</v>
      </c>
      <c r="HUX427" s="165" t="s">
        <v>340</v>
      </c>
      <c r="HUY427" s="165" t="s">
        <v>340</v>
      </c>
      <c r="HUZ427" s="165" t="s">
        <v>340</v>
      </c>
      <c r="HVA427" s="165" t="s">
        <v>340</v>
      </c>
      <c r="HVB427" s="165" t="s">
        <v>340</v>
      </c>
      <c r="HVC427" s="165" t="s">
        <v>340</v>
      </c>
      <c r="HVD427" s="165" t="s">
        <v>340</v>
      </c>
      <c r="HVE427" s="165" t="s">
        <v>340</v>
      </c>
      <c r="HVF427" s="165" t="s">
        <v>340</v>
      </c>
      <c r="HVG427" s="165" t="s">
        <v>340</v>
      </c>
      <c r="HVH427" s="165" t="s">
        <v>340</v>
      </c>
      <c r="HVI427" s="165" t="s">
        <v>340</v>
      </c>
      <c r="HVJ427" s="165" t="s">
        <v>340</v>
      </c>
      <c r="HVK427" s="165" t="s">
        <v>340</v>
      </c>
      <c r="HVL427" s="165" t="s">
        <v>340</v>
      </c>
      <c r="HVM427" s="165" t="s">
        <v>340</v>
      </c>
      <c r="HVN427" s="165" t="s">
        <v>340</v>
      </c>
      <c r="HVO427" s="165" t="s">
        <v>340</v>
      </c>
      <c r="HVP427" s="165" t="s">
        <v>340</v>
      </c>
      <c r="HVQ427" s="165" t="s">
        <v>340</v>
      </c>
      <c r="HVR427" s="165" t="s">
        <v>340</v>
      </c>
      <c r="HVS427" s="165" t="s">
        <v>340</v>
      </c>
      <c r="HVT427" s="165" t="s">
        <v>340</v>
      </c>
      <c r="HVU427" s="165" t="s">
        <v>340</v>
      </c>
      <c r="HVV427" s="165" t="s">
        <v>340</v>
      </c>
      <c r="HVW427" s="165" t="s">
        <v>340</v>
      </c>
      <c r="HVX427" s="165" t="s">
        <v>340</v>
      </c>
      <c r="HVY427" s="165" t="s">
        <v>340</v>
      </c>
      <c r="HVZ427" s="165" t="s">
        <v>340</v>
      </c>
      <c r="HWA427" s="165" t="s">
        <v>340</v>
      </c>
      <c r="HWB427" s="165" t="s">
        <v>340</v>
      </c>
      <c r="HWC427" s="165" t="s">
        <v>340</v>
      </c>
      <c r="HWD427" s="165" t="s">
        <v>340</v>
      </c>
      <c r="HWE427" s="165" t="s">
        <v>340</v>
      </c>
      <c r="HWF427" s="165" t="s">
        <v>340</v>
      </c>
      <c r="HWG427" s="165" t="s">
        <v>340</v>
      </c>
      <c r="HWH427" s="165" t="s">
        <v>340</v>
      </c>
      <c r="HWI427" s="165" t="s">
        <v>340</v>
      </c>
      <c r="HWJ427" s="165" t="s">
        <v>340</v>
      </c>
      <c r="HWK427" s="165" t="s">
        <v>340</v>
      </c>
      <c r="HWL427" s="165" t="s">
        <v>340</v>
      </c>
      <c r="HWM427" s="165" t="s">
        <v>340</v>
      </c>
      <c r="HWN427" s="165" t="s">
        <v>340</v>
      </c>
      <c r="HWO427" s="165" t="s">
        <v>340</v>
      </c>
      <c r="HWP427" s="165" t="s">
        <v>340</v>
      </c>
      <c r="HWQ427" s="165" t="s">
        <v>340</v>
      </c>
      <c r="HWR427" s="165" t="s">
        <v>340</v>
      </c>
      <c r="HWS427" s="165" t="s">
        <v>340</v>
      </c>
      <c r="HWT427" s="165" t="s">
        <v>340</v>
      </c>
      <c r="HWU427" s="165" t="s">
        <v>340</v>
      </c>
      <c r="HWV427" s="165" t="s">
        <v>340</v>
      </c>
      <c r="HWW427" s="165" t="s">
        <v>340</v>
      </c>
      <c r="HWX427" s="165" t="s">
        <v>340</v>
      </c>
      <c r="HWY427" s="165" t="s">
        <v>340</v>
      </c>
      <c r="HWZ427" s="165" t="s">
        <v>340</v>
      </c>
      <c r="HXA427" s="165" t="s">
        <v>340</v>
      </c>
      <c r="HXB427" s="165" t="s">
        <v>340</v>
      </c>
      <c r="HXC427" s="165" t="s">
        <v>340</v>
      </c>
      <c r="HXD427" s="165" t="s">
        <v>340</v>
      </c>
      <c r="HXE427" s="165" t="s">
        <v>340</v>
      </c>
      <c r="HXF427" s="165" t="s">
        <v>340</v>
      </c>
      <c r="HXG427" s="165" t="s">
        <v>340</v>
      </c>
      <c r="HXH427" s="165" t="s">
        <v>340</v>
      </c>
      <c r="HXI427" s="165" t="s">
        <v>340</v>
      </c>
      <c r="HXJ427" s="165" t="s">
        <v>340</v>
      </c>
      <c r="HXK427" s="165" t="s">
        <v>340</v>
      </c>
      <c r="HXL427" s="165" t="s">
        <v>340</v>
      </c>
      <c r="HXM427" s="165" t="s">
        <v>340</v>
      </c>
      <c r="HXN427" s="165" t="s">
        <v>340</v>
      </c>
      <c r="HXO427" s="165" t="s">
        <v>340</v>
      </c>
      <c r="HXP427" s="165" t="s">
        <v>340</v>
      </c>
      <c r="HXQ427" s="165" t="s">
        <v>340</v>
      </c>
      <c r="HXR427" s="165" t="s">
        <v>340</v>
      </c>
      <c r="HXS427" s="165" t="s">
        <v>340</v>
      </c>
      <c r="HXT427" s="165" t="s">
        <v>340</v>
      </c>
      <c r="HXU427" s="165" t="s">
        <v>340</v>
      </c>
      <c r="HXV427" s="165" t="s">
        <v>340</v>
      </c>
      <c r="HXW427" s="165" t="s">
        <v>340</v>
      </c>
      <c r="HXX427" s="165" t="s">
        <v>340</v>
      </c>
      <c r="HXY427" s="165" t="s">
        <v>340</v>
      </c>
      <c r="HXZ427" s="165" t="s">
        <v>340</v>
      </c>
      <c r="HYA427" s="165" t="s">
        <v>340</v>
      </c>
      <c r="HYB427" s="165" t="s">
        <v>340</v>
      </c>
      <c r="HYC427" s="165" t="s">
        <v>340</v>
      </c>
      <c r="HYD427" s="165" t="s">
        <v>340</v>
      </c>
      <c r="HYE427" s="165" t="s">
        <v>340</v>
      </c>
      <c r="HYF427" s="165" t="s">
        <v>340</v>
      </c>
      <c r="HYG427" s="165" t="s">
        <v>340</v>
      </c>
      <c r="HYH427" s="165" t="s">
        <v>340</v>
      </c>
      <c r="HYI427" s="165" t="s">
        <v>340</v>
      </c>
      <c r="HYJ427" s="165" t="s">
        <v>340</v>
      </c>
      <c r="HYK427" s="165" t="s">
        <v>340</v>
      </c>
      <c r="HYL427" s="165" t="s">
        <v>340</v>
      </c>
      <c r="HYM427" s="165" t="s">
        <v>340</v>
      </c>
      <c r="HYN427" s="165" t="s">
        <v>340</v>
      </c>
      <c r="HYO427" s="165" t="s">
        <v>340</v>
      </c>
      <c r="HYP427" s="165" t="s">
        <v>340</v>
      </c>
      <c r="HYQ427" s="165" t="s">
        <v>340</v>
      </c>
      <c r="HYR427" s="165" t="s">
        <v>340</v>
      </c>
      <c r="HYS427" s="165" t="s">
        <v>340</v>
      </c>
      <c r="HYT427" s="165" t="s">
        <v>340</v>
      </c>
      <c r="HYU427" s="165" t="s">
        <v>340</v>
      </c>
      <c r="HYV427" s="165" t="s">
        <v>340</v>
      </c>
      <c r="HYW427" s="165" t="s">
        <v>340</v>
      </c>
      <c r="HYX427" s="165" t="s">
        <v>340</v>
      </c>
      <c r="HYY427" s="165" t="s">
        <v>340</v>
      </c>
      <c r="HYZ427" s="165" t="s">
        <v>340</v>
      </c>
      <c r="HZA427" s="165" t="s">
        <v>340</v>
      </c>
      <c r="HZB427" s="165" t="s">
        <v>340</v>
      </c>
      <c r="HZC427" s="165" t="s">
        <v>340</v>
      </c>
      <c r="HZD427" s="165" t="s">
        <v>340</v>
      </c>
      <c r="HZE427" s="165" t="s">
        <v>340</v>
      </c>
      <c r="HZF427" s="165" t="s">
        <v>340</v>
      </c>
      <c r="HZG427" s="165" t="s">
        <v>340</v>
      </c>
      <c r="HZH427" s="165" t="s">
        <v>340</v>
      </c>
      <c r="HZI427" s="165" t="s">
        <v>340</v>
      </c>
      <c r="HZJ427" s="165" t="s">
        <v>340</v>
      </c>
      <c r="HZK427" s="165" t="s">
        <v>340</v>
      </c>
      <c r="HZL427" s="165" t="s">
        <v>340</v>
      </c>
      <c r="HZM427" s="165" t="s">
        <v>340</v>
      </c>
      <c r="HZN427" s="165" t="s">
        <v>340</v>
      </c>
      <c r="HZO427" s="165" t="s">
        <v>340</v>
      </c>
      <c r="HZP427" s="165" t="s">
        <v>340</v>
      </c>
      <c r="HZQ427" s="165" t="s">
        <v>340</v>
      </c>
      <c r="HZR427" s="165" t="s">
        <v>340</v>
      </c>
      <c r="HZS427" s="165" t="s">
        <v>340</v>
      </c>
      <c r="HZT427" s="165" t="s">
        <v>340</v>
      </c>
      <c r="HZU427" s="165" t="s">
        <v>340</v>
      </c>
      <c r="HZV427" s="165" t="s">
        <v>340</v>
      </c>
      <c r="HZW427" s="165" t="s">
        <v>340</v>
      </c>
      <c r="HZX427" s="165" t="s">
        <v>340</v>
      </c>
      <c r="HZY427" s="165" t="s">
        <v>340</v>
      </c>
      <c r="HZZ427" s="165" t="s">
        <v>340</v>
      </c>
      <c r="IAA427" s="165" t="s">
        <v>340</v>
      </c>
      <c r="IAB427" s="165" t="s">
        <v>340</v>
      </c>
      <c r="IAC427" s="165" t="s">
        <v>340</v>
      </c>
      <c r="IAD427" s="165" t="s">
        <v>340</v>
      </c>
      <c r="IAE427" s="165" t="s">
        <v>340</v>
      </c>
      <c r="IAF427" s="165" t="s">
        <v>340</v>
      </c>
      <c r="IAG427" s="165" t="s">
        <v>340</v>
      </c>
      <c r="IAH427" s="165" t="s">
        <v>340</v>
      </c>
      <c r="IAI427" s="165" t="s">
        <v>340</v>
      </c>
      <c r="IAJ427" s="165" t="s">
        <v>340</v>
      </c>
      <c r="IAK427" s="165" t="s">
        <v>340</v>
      </c>
      <c r="IAL427" s="165" t="s">
        <v>340</v>
      </c>
      <c r="IAM427" s="165" t="s">
        <v>340</v>
      </c>
      <c r="IAN427" s="165" t="s">
        <v>340</v>
      </c>
      <c r="IAO427" s="165" t="s">
        <v>340</v>
      </c>
      <c r="IAP427" s="165" t="s">
        <v>340</v>
      </c>
      <c r="IAQ427" s="165" t="s">
        <v>340</v>
      </c>
      <c r="IAR427" s="165" t="s">
        <v>340</v>
      </c>
      <c r="IAS427" s="165" t="s">
        <v>340</v>
      </c>
      <c r="IAT427" s="165" t="s">
        <v>340</v>
      </c>
      <c r="IAU427" s="165" t="s">
        <v>340</v>
      </c>
      <c r="IAV427" s="165" t="s">
        <v>340</v>
      </c>
      <c r="IAW427" s="165" t="s">
        <v>340</v>
      </c>
      <c r="IAX427" s="165" t="s">
        <v>340</v>
      </c>
      <c r="IAY427" s="165" t="s">
        <v>340</v>
      </c>
      <c r="IAZ427" s="165" t="s">
        <v>340</v>
      </c>
      <c r="IBA427" s="165" t="s">
        <v>340</v>
      </c>
      <c r="IBB427" s="165" t="s">
        <v>340</v>
      </c>
      <c r="IBC427" s="165" t="s">
        <v>340</v>
      </c>
      <c r="IBD427" s="165" t="s">
        <v>340</v>
      </c>
      <c r="IBE427" s="165" t="s">
        <v>340</v>
      </c>
      <c r="IBF427" s="165" t="s">
        <v>340</v>
      </c>
      <c r="IBG427" s="165" t="s">
        <v>340</v>
      </c>
      <c r="IBH427" s="165" t="s">
        <v>340</v>
      </c>
      <c r="IBI427" s="165" t="s">
        <v>340</v>
      </c>
      <c r="IBJ427" s="165" t="s">
        <v>340</v>
      </c>
      <c r="IBK427" s="165" t="s">
        <v>340</v>
      </c>
      <c r="IBL427" s="165" t="s">
        <v>340</v>
      </c>
      <c r="IBM427" s="165" t="s">
        <v>340</v>
      </c>
      <c r="IBN427" s="165" t="s">
        <v>340</v>
      </c>
      <c r="IBO427" s="165" t="s">
        <v>340</v>
      </c>
      <c r="IBP427" s="165" t="s">
        <v>340</v>
      </c>
      <c r="IBQ427" s="165" t="s">
        <v>340</v>
      </c>
      <c r="IBR427" s="165" t="s">
        <v>340</v>
      </c>
      <c r="IBS427" s="165" t="s">
        <v>340</v>
      </c>
      <c r="IBT427" s="165" t="s">
        <v>340</v>
      </c>
      <c r="IBU427" s="165" t="s">
        <v>340</v>
      </c>
      <c r="IBV427" s="165" t="s">
        <v>340</v>
      </c>
      <c r="IBW427" s="165" t="s">
        <v>340</v>
      </c>
      <c r="IBX427" s="165" t="s">
        <v>340</v>
      </c>
      <c r="IBY427" s="165" t="s">
        <v>340</v>
      </c>
      <c r="IBZ427" s="165" t="s">
        <v>340</v>
      </c>
      <c r="ICA427" s="165" t="s">
        <v>340</v>
      </c>
      <c r="ICB427" s="165" t="s">
        <v>340</v>
      </c>
      <c r="ICC427" s="165" t="s">
        <v>340</v>
      </c>
      <c r="ICD427" s="165" t="s">
        <v>340</v>
      </c>
      <c r="ICE427" s="165" t="s">
        <v>340</v>
      </c>
      <c r="ICF427" s="165" t="s">
        <v>340</v>
      </c>
      <c r="ICG427" s="165" t="s">
        <v>340</v>
      </c>
      <c r="ICH427" s="165" t="s">
        <v>340</v>
      </c>
      <c r="ICI427" s="165" t="s">
        <v>340</v>
      </c>
      <c r="ICJ427" s="165" t="s">
        <v>340</v>
      </c>
      <c r="ICK427" s="165" t="s">
        <v>340</v>
      </c>
      <c r="ICL427" s="165" t="s">
        <v>340</v>
      </c>
      <c r="ICM427" s="165" t="s">
        <v>340</v>
      </c>
      <c r="ICN427" s="165" t="s">
        <v>340</v>
      </c>
      <c r="ICO427" s="165" t="s">
        <v>340</v>
      </c>
      <c r="ICP427" s="165" t="s">
        <v>340</v>
      </c>
      <c r="ICQ427" s="165" t="s">
        <v>340</v>
      </c>
      <c r="ICR427" s="165" t="s">
        <v>340</v>
      </c>
      <c r="ICS427" s="165" t="s">
        <v>340</v>
      </c>
      <c r="ICT427" s="165" t="s">
        <v>340</v>
      </c>
      <c r="ICU427" s="165" t="s">
        <v>340</v>
      </c>
      <c r="ICV427" s="165" t="s">
        <v>340</v>
      </c>
      <c r="ICW427" s="165" t="s">
        <v>340</v>
      </c>
      <c r="ICX427" s="165" t="s">
        <v>340</v>
      </c>
      <c r="ICY427" s="165" t="s">
        <v>340</v>
      </c>
      <c r="ICZ427" s="165" t="s">
        <v>340</v>
      </c>
      <c r="IDA427" s="165" t="s">
        <v>340</v>
      </c>
      <c r="IDB427" s="165" t="s">
        <v>340</v>
      </c>
      <c r="IDC427" s="165" t="s">
        <v>340</v>
      </c>
      <c r="IDD427" s="165" t="s">
        <v>340</v>
      </c>
      <c r="IDE427" s="165" t="s">
        <v>340</v>
      </c>
      <c r="IDF427" s="165" t="s">
        <v>340</v>
      </c>
      <c r="IDG427" s="165" t="s">
        <v>340</v>
      </c>
      <c r="IDH427" s="165" t="s">
        <v>340</v>
      </c>
      <c r="IDI427" s="165" t="s">
        <v>340</v>
      </c>
      <c r="IDJ427" s="165" t="s">
        <v>340</v>
      </c>
      <c r="IDK427" s="165" t="s">
        <v>340</v>
      </c>
      <c r="IDL427" s="165" t="s">
        <v>340</v>
      </c>
      <c r="IDM427" s="165" t="s">
        <v>340</v>
      </c>
      <c r="IDN427" s="165" t="s">
        <v>340</v>
      </c>
      <c r="IDO427" s="165" t="s">
        <v>340</v>
      </c>
      <c r="IDP427" s="165" t="s">
        <v>340</v>
      </c>
      <c r="IDQ427" s="165" t="s">
        <v>340</v>
      </c>
      <c r="IDR427" s="165" t="s">
        <v>340</v>
      </c>
      <c r="IDS427" s="165" t="s">
        <v>340</v>
      </c>
      <c r="IDT427" s="165" t="s">
        <v>340</v>
      </c>
      <c r="IDU427" s="165" t="s">
        <v>340</v>
      </c>
      <c r="IDV427" s="165" t="s">
        <v>340</v>
      </c>
      <c r="IDW427" s="165" t="s">
        <v>340</v>
      </c>
      <c r="IDX427" s="165" t="s">
        <v>340</v>
      </c>
      <c r="IDY427" s="165" t="s">
        <v>340</v>
      </c>
      <c r="IDZ427" s="165" t="s">
        <v>340</v>
      </c>
      <c r="IEA427" s="165" t="s">
        <v>340</v>
      </c>
      <c r="IEB427" s="165" t="s">
        <v>340</v>
      </c>
      <c r="IEC427" s="165" t="s">
        <v>340</v>
      </c>
      <c r="IED427" s="165" t="s">
        <v>340</v>
      </c>
      <c r="IEE427" s="165" t="s">
        <v>340</v>
      </c>
      <c r="IEF427" s="165" t="s">
        <v>340</v>
      </c>
      <c r="IEG427" s="165" t="s">
        <v>340</v>
      </c>
      <c r="IEH427" s="165" t="s">
        <v>340</v>
      </c>
      <c r="IEI427" s="165" t="s">
        <v>340</v>
      </c>
      <c r="IEJ427" s="165" t="s">
        <v>340</v>
      </c>
      <c r="IEK427" s="165" t="s">
        <v>340</v>
      </c>
      <c r="IEL427" s="165" t="s">
        <v>340</v>
      </c>
      <c r="IEM427" s="165" t="s">
        <v>340</v>
      </c>
      <c r="IEN427" s="165" t="s">
        <v>340</v>
      </c>
      <c r="IEO427" s="165" t="s">
        <v>340</v>
      </c>
      <c r="IEP427" s="165" t="s">
        <v>340</v>
      </c>
      <c r="IEQ427" s="165" t="s">
        <v>340</v>
      </c>
      <c r="IER427" s="165" t="s">
        <v>340</v>
      </c>
      <c r="IES427" s="165" t="s">
        <v>340</v>
      </c>
      <c r="IET427" s="165" t="s">
        <v>340</v>
      </c>
      <c r="IEU427" s="165" t="s">
        <v>340</v>
      </c>
      <c r="IEV427" s="165" t="s">
        <v>340</v>
      </c>
      <c r="IEW427" s="165" t="s">
        <v>340</v>
      </c>
      <c r="IEX427" s="165" t="s">
        <v>340</v>
      </c>
      <c r="IEY427" s="165" t="s">
        <v>340</v>
      </c>
      <c r="IEZ427" s="165" t="s">
        <v>340</v>
      </c>
      <c r="IFA427" s="165" t="s">
        <v>340</v>
      </c>
      <c r="IFB427" s="165" t="s">
        <v>340</v>
      </c>
      <c r="IFC427" s="165" t="s">
        <v>340</v>
      </c>
      <c r="IFD427" s="165" t="s">
        <v>340</v>
      </c>
      <c r="IFE427" s="165" t="s">
        <v>340</v>
      </c>
      <c r="IFF427" s="165" t="s">
        <v>340</v>
      </c>
      <c r="IFG427" s="165" t="s">
        <v>340</v>
      </c>
      <c r="IFH427" s="165" t="s">
        <v>340</v>
      </c>
      <c r="IFI427" s="165" t="s">
        <v>340</v>
      </c>
      <c r="IFJ427" s="165" t="s">
        <v>340</v>
      </c>
      <c r="IFK427" s="165" t="s">
        <v>340</v>
      </c>
      <c r="IFL427" s="165" t="s">
        <v>340</v>
      </c>
      <c r="IFM427" s="165" t="s">
        <v>340</v>
      </c>
      <c r="IFN427" s="165" t="s">
        <v>340</v>
      </c>
      <c r="IFO427" s="165" t="s">
        <v>340</v>
      </c>
      <c r="IFP427" s="165" t="s">
        <v>340</v>
      </c>
      <c r="IFQ427" s="165" t="s">
        <v>340</v>
      </c>
      <c r="IFR427" s="165" t="s">
        <v>340</v>
      </c>
      <c r="IFS427" s="165" t="s">
        <v>340</v>
      </c>
      <c r="IFT427" s="165" t="s">
        <v>340</v>
      </c>
      <c r="IFU427" s="165" t="s">
        <v>340</v>
      </c>
      <c r="IFV427" s="165" t="s">
        <v>340</v>
      </c>
      <c r="IFW427" s="165" t="s">
        <v>340</v>
      </c>
      <c r="IFX427" s="165" t="s">
        <v>340</v>
      </c>
      <c r="IFY427" s="165" t="s">
        <v>340</v>
      </c>
      <c r="IFZ427" s="165" t="s">
        <v>340</v>
      </c>
      <c r="IGA427" s="165" t="s">
        <v>340</v>
      </c>
      <c r="IGB427" s="165" t="s">
        <v>340</v>
      </c>
      <c r="IGC427" s="165" t="s">
        <v>340</v>
      </c>
      <c r="IGD427" s="165" t="s">
        <v>340</v>
      </c>
      <c r="IGE427" s="165" t="s">
        <v>340</v>
      </c>
      <c r="IGF427" s="165" t="s">
        <v>340</v>
      </c>
      <c r="IGG427" s="165" t="s">
        <v>340</v>
      </c>
      <c r="IGH427" s="165" t="s">
        <v>340</v>
      </c>
      <c r="IGI427" s="165" t="s">
        <v>340</v>
      </c>
      <c r="IGJ427" s="165" t="s">
        <v>340</v>
      </c>
      <c r="IGK427" s="165" t="s">
        <v>340</v>
      </c>
      <c r="IGL427" s="165" t="s">
        <v>340</v>
      </c>
      <c r="IGM427" s="165" t="s">
        <v>340</v>
      </c>
      <c r="IGN427" s="165" t="s">
        <v>340</v>
      </c>
      <c r="IGO427" s="165" t="s">
        <v>340</v>
      </c>
      <c r="IGP427" s="165" t="s">
        <v>340</v>
      </c>
      <c r="IGQ427" s="165" t="s">
        <v>340</v>
      </c>
      <c r="IGR427" s="165" t="s">
        <v>340</v>
      </c>
      <c r="IGS427" s="165" t="s">
        <v>340</v>
      </c>
      <c r="IGT427" s="165" t="s">
        <v>340</v>
      </c>
      <c r="IGU427" s="165" t="s">
        <v>340</v>
      </c>
      <c r="IGV427" s="165" t="s">
        <v>340</v>
      </c>
      <c r="IGW427" s="165" t="s">
        <v>340</v>
      </c>
      <c r="IGX427" s="165" t="s">
        <v>340</v>
      </c>
      <c r="IGY427" s="165" t="s">
        <v>340</v>
      </c>
      <c r="IGZ427" s="165" t="s">
        <v>340</v>
      </c>
      <c r="IHA427" s="165" t="s">
        <v>340</v>
      </c>
      <c r="IHB427" s="165" t="s">
        <v>340</v>
      </c>
      <c r="IHC427" s="165" t="s">
        <v>340</v>
      </c>
      <c r="IHD427" s="165" t="s">
        <v>340</v>
      </c>
      <c r="IHE427" s="165" t="s">
        <v>340</v>
      </c>
      <c r="IHF427" s="165" t="s">
        <v>340</v>
      </c>
      <c r="IHG427" s="165" t="s">
        <v>340</v>
      </c>
      <c r="IHH427" s="165" t="s">
        <v>340</v>
      </c>
      <c r="IHI427" s="165" t="s">
        <v>340</v>
      </c>
      <c r="IHJ427" s="165" t="s">
        <v>340</v>
      </c>
      <c r="IHK427" s="165" t="s">
        <v>340</v>
      </c>
      <c r="IHL427" s="165" t="s">
        <v>340</v>
      </c>
      <c r="IHM427" s="165" t="s">
        <v>340</v>
      </c>
      <c r="IHN427" s="165" t="s">
        <v>340</v>
      </c>
      <c r="IHO427" s="165" t="s">
        <v>340</v>
      </c>
      <c r="IHP427" s="165" t="s">
        <v>340</v>
      </c>
      <c r="IHQ427" s="165" t="s">
        <v>340</v>
      </c>
      <c r="IHR427" s="165" t="s">
        <v>340</v>
      </c>
      <c r="IHS427" s="165" t="s">
        <v>340</v>
      </c>
      <c r="IHT427" s="165" t="s">
        <v>340</v>
      </c>
      <c r="IHU427" s="165" t="s">
        <v>340</v>
      </c>
      <c r="IHV427" s="165" t="s">
        <v>340</v>
      </c>
      <c r="IHW427" s="165" t="s">
        <v>340</v>
      </c>
      <c r="IHX427" s="165" t="s">
        <v>340</v>
      </c>
      <c r="IHY427" s="165" t="s">
        <v>340</v>
      </c>
      <c r="IHZ427" s="165" t="s">
        <v>340</v>
      </c>
      <c r="IIA427" s="165" t="s">
        <v>340</v>
      </c>
      <c r="IIB427" s="165" t="s">
        <v>340</v>
      </c>
      <c r="IIC427" s="165" t="s">
        <v>340</v>
      </c>
      <c r="IID427" s="165" t="s">
        <v>340</v>
      </c>
      <c r="IIE427" s="165" t="s">
        <v>340</v>
      </c>
      <c r="IIF427" s="165" t="s">
        <v>340</v>
      </c>
      <c r="IIG427" s="165" t="s">
        <v>340</v>
      </c>
      <c r="IIH427" s="165" t="s">
        <v>340</v>
      </c>
      <c r="III427" s="165" t="s">
        <v>340</v>
      </c>
      <c r="IIJ427" s="165" t="s">
        <v>340</v>
      </c>
      <c r="IIK427" s="165" t="s">
        <v>340</v>
      </c>
      <c r="IIL427" s="165" t="s">
        <v>340</v>
      </c>
      <c r="IIM427" s="165" t="s">
        <v>340</v>
      </c>
      <c r="IIN427" s="165" t="s">
        <v>340</v>
      </c>
      <c r="IIO427" s="165" t="s">
        <v>340</v>
      </c>
      <c r="IIP427" s="165" t="s">
        <v>340</v>
      </c>
      <c r="IIQ427" s="165" t="s">
        <v>340</v>
      </c>
      <c r="IIR427" s="165" t="s">
        <v>340</v>
      </c>
      <c r="IIS427" s="165" t="s">
        <v>340</v>
      </c>
      <c r="IIT427" s="165" t="s">
        <v>340</v>
      </c>
      <c r="IIU427" s="165" t="s">
        <v>340</v>
      </c>
      <c r="IIV427" s="165" t="s">
        <v>340</v>
      </c>
      <c r="IIW427" s="165" t="s">
        <v>340</v>
      </c>
      <c r="IIX427" s="165" t="s">
        <v>340</v>
      </c>
      <c r="IIY427" s="165" t="s">
        <v>340</v>
      </c>
      <c r="IIZ427" s="165" t="s">
        <v>340</v>
      </c>
      <c r="IJA427" s="165" t="s">
        <v>340</v>
      </c>
      <c r="IJB427" s="165" t="s">
        <v>340</v>
      </c>
      <c r="IJC427" s="165" t="s">
        <v>340</v>
      </c>
      <c r="IJD427" s="165" t="s">
        <v>340</v>
      </c>
      <c r="IJE427" s="165" t="s">
        <v>340</v>
      </c>
      <c r="IJF427" s="165" t="s">
        <v>340</v>
      </c>
      <c r="IJG427" s="165" t="s">
        <v>340</v>
      </c>
      <c r="IJH427" s="165" t="s">
        <v>340</v>
      </c>
      <c r="IJI427" s="165" t="s">
        <v>340</v>
      </c>
      <c r="IJJ427" s="165" t="s">
        <v>340</v>
      </c>
      <c r="IJK427" s="165" t="s">
        <v>340</v>
      </c>
      <c r="IJL427" s="165" t="s">
        <v>340</v>
      </c>
      <c r="IJM427" s="165" t="s">
        <v>340</v>
      </c>
      <c r="IJN427" s="165" t="s">
        <v>340</v>
      </c>
      <c r="IJO427" s="165" t="s">
        <v>340</v>
      </c>
      <c r="IJP427" s="165" t="s">
        <v>340</v>
      </c>
      <c r="IJQ427" s="165" t="s">
        <v>340</v>
      </c>
      <c r="IJR427" s="165" t="s">
        <v>340</v>
      </c>
      <c r="IJS427" s="165" t="s">
        <v>340</v>
      </c>
      <c r="IJT427" s="165" t="s">
        <v>340</v>
      </c>
      <c r="IJU427" s="165" t="s">
        <v>340</v>
      </c>
      <c r="IJV427" s="165" t="s">
        <v>340</v>
      </c>
      <c r="IJW427" s="165" t="s">
        <v>340</v>
      </c>
      <c r="IJX427" s="165" t="s">
        <v>340</v>
      </c>
      <c r="IJY427" s="165" t="s">
        <v>340</v>
      </c>
      <c r="IJZ427" s="165" t="s">
        <v>340</v>
      </c>
      <c r="IKA427" s="165" t="s">
        <v>340</v>
      </c>
      <c r="IKB427" s="165" t="s">
        <v>340</v>
      </c>
      <c r="IKC427" s="165" t="s">
        <v>340</v>
      </c>
      <c r="IKD427" s="165" t="s">
        <v>340</v>
      </c>
      <c r="IKE427" s="165" t="s">
        <v>340</v>
      </c>
      <c r="IKF427" s="165" t="s">
        <v>340</v>
      </c>
      <c r="IKG427" s="165" t="s">
        <v>340</v>
      </c>
      <c r="IKH427" s="165" t="s">
        <v>340</v>
      </c>
      <c r="IKI427" s="165" t="s">
        <v>340</v>
      </c>
      <c r="IKJ427" s="165" t="s">
        <v>340</v>
      </c>
      <c r="IKK427" s="165" t="s">
        <v>340</v>
      </c>
      <c r="IKL427" s="165" t="s">
        <v>340</v>
      </c>
      <c r="IKM427" s="165" t="s">
        <v>340</v>
      </c>
      <c r="IKN427" s="165" t="s">
        <v>340</v>
      </c>
      <c r="IKO427" s="165" t="s">
        <v>340</v>
      </c>
      <c r="IKP427" s="165" t="s">
        <v>340</v>
      </c>
      <c r="IKQ427" s="165" t="s">
        <v>340</v>
      </c>
      <c r="IKR427" s="165" t="s">
        <v>340</v>
      </c>
      <c r="IKS427" s="165" t="s">
        <v>340</v>
      </c>
      <c r="IKT427" s="165" t="s">
        <v>340</v>
      </c>
      <c r="IKU427" s="165" t="s">
        <v>340</v>
      </c>
      <c r="IKV427" s="165" t="s">
        <v>340</v>
      </c>
      <c r="IKW427" s="165" t="s">
        <v>340</v>
      </c>
      <c r="IKX427" s="165" t="s">
        <v>340</v>
      </c>
      <c r="IKY427" s="165" t="s">
        <v>340</v>
      </c>
      <c r="IKZ427" s="165" t="s">
        <v>340</v>
      </c>
      <c r="ILA427" s="165" t="s">
        <v>340</v>
      </c>
      <c r="ILB427" s="165" t="s">
        <v>340</v>
      </c>
      <c r="ILC427" s="165" t="s">
        <v>340</v>
      </c>
      <c r="ILD427" s="165" t="s">
        <v>340</v>
      </c>
      <c r="ILE427" s="165" t="s">
        <v>340</v>
      </c>
      <c r="ILF427" s="165" t="s">
        <v>340</v>
      </c>
      <c r="ILG427" s="165" t="s">
        <v>340</v>
      </c>
      <c r="ILH427" s="165" t="s">
        <v>340</v>
      </c>
      <c r="ILI427" s="165" t="s">
        <v>340</v>
      </c>
      <c r="ILJ427" s="165" t="s">
        <v>340</v>
      </c>
      <c r="ILK427" s="165" t="s">
        <v>340</v>
      </c>
      <c r="ILL427" s="165" t="s">
        <v>340</v>
      </c>
      <c r="ILM427" s="165" t="s">
        <v>340</v>
      </c>
      <c r="ILN427" s="165" t="s">
        <v>340</v>
      </c>
      <c r="ILO427" s="165" t="s">
        <v>340</v>
      </c>
      <c r="ILP427" s="165" t="s">
        <v>340</v>
      </c>
      <c r="ILQ427" s="165" t="s">
        <v>340</v>
      </c>
      <c r="ILR427" s="165" t="s">
        <v>340</v>
      </c>
      <c r="ILS427" s="165" t="s">
        <v>340</v>
      </c>
      <c r="ILT427" s="165" t="s">
        <v>340</v>
      </c>
      <c r="ILU427" s="165" t="s">
        <v>340</v>
      </c>
      <c r="ILV427" s="165" t="s">
        <v>340</v>
      </c>
      <c r="ILW427" s="165" t="s">
        <v>340</v>
      </c>
      <c r="ILX427" s="165" t="s">
        <v>340</v>
      </c>
      <c r="ILY427" s="165" t="s">
        <v>340</v>
      </c>
      <c r="ILZ427" s="165" t="s">
        <v>340</v>
      </c>
      <c r="IMA427" s="165" t="s">
        <v>340</v>
      </c>
      <c r="IMB427" s="165" t="s">
        <v>340</v>
      </c>
      <c r="IMC427" s="165" t="s">
        <v>340</v>
      </c>
      <c r="IMD427" s="165" t="s">
        <v>340</v>
      </c>
      <c r="IME427" s="165" t="s">
        <v>340</v>
      </c>
      <c r="IMF427" s="165" t="s">
        <v>340</v>
      </c>
      <c r="IMG427" s="165" t="s">
        <v>340</v>
      </c>
      <c r="IMH427" s="165" t="s">
        <v>340</v>
      </c>
      <c r="IMI427" s="165" t="s">
        <v>340</v>
      </c>
      <c r="IMJ427" s="165" t="s">
        <v>340</v>
      </c>
      <c r="IMK427" s="165" t="s">
        <v>340</v>
      </c>
      <c r="IML427" s="165" t="s">
        <v>340</v>
      </c>
      <c r="IMM427" s="165" t="s">
        <v>340</v>
      </c>
      <c r="IMN427" s="165" t="s">
        <v>340</v>
      </c>
      <c r="IMO427" s="165" t="s">
        <v>340</v>
      </c>
      <c r="IMP427" s="165" t="s">
        <v>340</v>
      </c>
      <c r="IMQ427" s="165" t="s">
        <v>340</v>
      </c>
      <c r="IMR427" s="165" t="s">
        <v>340</v>
      </c>
      <c r="IMS427" s="165" t="s">
        <v>340</v>
      </c>
      <c r="IMT427" s="165" t="s">
        <v>340</v>
      </c>
      <c r="IMU427" s="165" t="s">
        <v>340</v>
      </c>
      <c r="IMV427" s="165" t="s">
        <v>340</v>
      </c>
      <c r="IMW427" s="165" t="s">
        <v>340</v>
      </c>
      <c r="IMX427" s="165" t="s">
        <v>340</v>
      </c>
      <c r="IMY427" s="165" t="s">
        <v>340</v>
      </c>
      <c r="IMZ427" s="165" t="s">
        <v>340</v>
      </c>
      <c r="INA427" s="165" t="s">
        <v>340</v>
      </c>
      <c r="INB427" s="165" t="s">
        <v>340</v>
      </c>
      <c r="INC427" s="165" t="s">
        <v>340</v>
      </c>
      <c r="IND427" s="165" t="s">
        <v>340</v>
      </c>
      <c r="INE427" s="165" t="s">
        <v>340</v>
      </c>
      <c r="INF427" s="165" t="s">
        <v>340</v>
      </c>
      <c r="ING427" s="165" t="s">
        <v>340</v>
      </c>
      <c r="INH427" s="165" t="s">
        <v>340</v>
      </c>
      <c r="INI427" s="165" t="s">
        <v>340</v>
      </c>
      <c r="INJ427" s="165" t="s">
        <v>340</v>
      </c>
      <c r="INK427" s="165" t="s">
        <v>340</v>
      </c>
      <c r="INL427" s="165" t="s">
        <v>340</v>
      </c>
      <c r="INM427" s="165" t="s">
        <v>340</v>
      </c>
      <c r="INN427" s="165" t="s">
        <v>340</v>
      </c>
      <c r="INO427" s="165" t="s">
        <v>340</v>
      </c>
      <c r="INP427" s="165" t="s">
        <v>340</v>
      </c>
      <c r="INQ427" s="165" t="s">
        <v>340</v>
      </c>
      <c r="INR427" s="165" t="s">
        <v>340</v>
      </c>
      <c r="INS427" s="165" t="s">
        <v>340</v>
      </c>
      <c r="INT427" s="165" t="s">
        <v>340</v>
      </c>
      <c r="INU427" s="165" t="s">
        <v>340</v>
      </c>
      <c r="INV427" s="165" t="s">
        <v>340</v>
      </c>
      <c r="INW427" s="165" t="s">
        <v>340</v>
      </c>
      <c r="INX427" s="165" t="s">
        <v>340</v>
      </c>
      <c r="INY427" s="165" t="s">
        <v>340</v>
      </c>
      <c r="INZ427" s="165" t="s">
        <v>340</v>
      </c>
      <c r="IOA427" s="165" t="s">
        <v>340</v>
      </c>
      <c r="IOB427" s="165" t="s">
        <v>340</v>
      </c>
      <c r="IOC427" s="165" t="s">
        <v>340</v>
      </c>
      <c r="IOD427" s="165" t="s">
        <v>340</v>
      </c>
      <c r="IOE427" s="165" t="s">
        <v>340</v>
      </c>
      <c r="IOF427" s="165" t="s">
        <v>340</v>
      </c>
      <c r="IOG427" s="165" t="s">
        <v>340</v>
      </c>
      <c r="IOH427" s="165" t="s">
        <v>340</v>
      </c>
      <c r="IOI427" s="165" t="s">
        <v>340</v>
      </c>
      <c r="IOJ427" s="165" t="s">
        <v>340</v>
      </c>
      <c r="IOK427" s="165" t="s">
        <v>340</v>
      </c>
      <c r="IOL427" s="165" t="s">
        <v>340</v>
      </c>
      <c r="IOM427" s="165" t="s">
        <v>340</v>
      </c>
      <c r="ION427" s="165" t="s">
        <v>340</v>
      </c>
      <c r="IOO427" s="165" t="s">
        <v>340</v>
      </c>
      <c r="IOP427" s="165" t="s">
        <v>340</v>
      </c>
      <c r="IOQ427" s="165" t="s">
        <v>340</v>
      </c>
      <c r="IOR427" s="165" t="s">
        <v>340</v>
      </c>
      <c r="IOS427" s="165" t="s">
        <v>340</v>
      </c>
      <c r="IOT427" s="165" t="s">
        <v>340</v>
      </c>
      <c r="IOU427" s="165" t="s">
        <v>340</v>
      </c>
      <c r="IOV427" s="165" t="s">
        <v>340</v>
      </c>
      <c r="IOW427" s="165" t="s">
        <v>340</v>
      </c>
      <c r="IOX427" s="165" t="s">
        <v>340</v>
      </c>
      <c r="IOY427" s="165" t="s">
        <v>340</v>
      </c>
      <c r="IOZ427" s="165" t="s">
        <v>340</v>
      </c>
      <c r="IPA427" s="165" t="s">
        <v>340</v>
      </c>
      <c r="IPB427" s="165" t="s">
        <v>340</v>
      </c>
      <c r="IPC427" s="165" t="s">
        <v>340</v>
      </c>
      <c r="IPD427" s="165" t="s">
        <v>340</v>
      </c>
      <c r="IPE427" s="165" t="s">
        <v>340</v>
      </c>
      <c r="IPF427" s="165" t="s">
        <v>340</v>
      </c>
      <c r="IPG427" s="165" t="s">
        <v>340</v>
      </c>
      <c r="IPH427" s="165" t="s">
        <v>340</v>
      </c>
      <c r="IPI427" s="165" t="s">
        <v>340</v>
      </c>
      <c r="IPJ427" s="165" t="s">
        <v>340</v>
      </c>
      <c r="IPK427" s="165" t="s">
        <v>340</v>
      </c>
      <c r="IPL427" s="165" t="s">
        <v>340</v>
      </c>
      <c r="IPM427" s="165" t="s">
        <v>340</v>
      </c>
      <c r="IPN427" s="165" t="s">
        <v>340</v>
      </c>
      <c r="IPO427" s="165" t="s">
        <v>340</v>
      </c>
      <c r="IPP427" s="165" t="s">
        <v>340</v>
      </c>
      <c r="IPQ427" s="165" t="s">
        <v>340</v>
      </c>
      <c r="IPR427" s="165" t="s">
        <v>340</v>
      </c>
      <c r="IPS427" s="165" t="s">
        <v>340</v>
      </c>
      <c r="IPT427" s="165" t="s">
        <v>340</v>
      </c>
      <c r="IPU427" s="165" t="s">
        <v>340</v>
      </c>
      <c r="IPV427" s="165" t="s">
        <v>340</v>
      </c>
      <c r="IPW427" s="165" t="s">
        <v>340</v>
      </c>
      <c r="IPX427" s="165" t="s">
        <v>340</v>
      </c>
      <c r="IPY427" s="165" t="s">
        <v>340</v>
      </c>
      <c r="IPZ427" s="165" t="s">
        <v>340</v>
      </c>
      <c r="IQA427" s="165" t="s">
        <v>340</v>
      </c>
      <c r="IQB427" s="165" t="s">
        <v>340</v>
      </c>
      <c r="IQC427" s="165" t="s">
        <v>340</v>
      </c>
      <c r="IQD427" s="165" t="s">
        <v>340</v>
      </c>
      <c r="IQE427" s="165" t="s">
        <v>340</v>
      </c>
      <c r="IQF427" s="165" t="s">
        <v>340</v>
      </c>
      <c r="IQG427" s="165" t="s">
        <v>340</v>
      </c>
      <c r="IQH427" s="165" t="s">
        <v>340</v>
      </c>
      <c r="IQI427" s="165" t="s">
        <v>340</v>
      </c>
      <c r="IQJ427" s="165" t="s">
        <v>340</v>
      </c>
      <c r="IQK427" s="165" t="s">
        <v>340</v>
      </c>
      <c r="IQL427" s="165" t="s">
        <v>340</v>
      </c>
      <c r="IQM427" s="165" t="s">
        <v>340</v>
      </c>
      <c r="IQN427" s="165" t="s">
        <v>340</v>
      </c>
      <c r="IQO427" s="165" t="s">
        <v>340</v>
      </c>
      <c r="IQP427" s="165" t="s">
        <v>340</v>
      </c>
      <c r="IQQ427" s="165" t="s">
        <v>340</v>
      </c>
      <c r="IQR427" s="165" t="s">
        <v>340</v>
      </c>
      <c r="IQS427" s="165" t="s">
        <v>340</v>
      </c>
      <c r="IQT427" s="165" t="s">
        <v>340</v>
      </c>
      <c r="IQU427" s="165" t="s">
        <v>340</v>
      </c>
      <c r="IQV427" s="165" t="s">
        <v>340</v>
      </c>
      <c r="IQW427" s="165" t="s">
        <v>340</v>
      </c>
      <c r="IQX427" s="165" t="s">
        <v>340</v>
      </c>
      <c r="IQY427" s="165" t="s">
        <v>340</v>
      </c>
      <c r="IQZ427" s="165" t="s">
        <v>340</v>
      </c>
      <c r="IRA427" s="165" t="s">
        <v>340</v>
      </c>
      <c r="IRB427" s="165" t="s">
        <v>340</v>
      </c>
      <c r="IRC427" s="165" t="s">
        <v>340</v>
      </c>
      <c r="IRD427" s="165" t="s">
        <v>340</v>
      </c>
      <c r="IRE427" s="165" t="s">
        <v>340</v>
      </c>
      <c r="IRF427" s="165" t="s">
        <v>340</v>
      </c>
      <c r="IRG427" s="165" t="s">
        <v>340</v>
      </c>
      <c r="IRH427" s="165" t="s">
        <v>340</v>
      </c>
      <c r="IRI427" s="165" t="s">
        <v>340</v>
      </c>
      <c r="IRJ427" s="165" t="s">
        <v>340</v>
      </c>
      <c r="IRK427" s="165" t="s">
        <v>340</v>
      </c>
      <c r="IRL427" s="165" t="s">
        <v>340</v>
      </c>
      <c r="IRM427" s="165" t="s">
        <v>340</v>
      </c>
      <c r="IRN427" s="165" t="s">
        <v>340</v>
      </c>
      <c r="IRO427" s="165" t="s">
        <v>340</v>
      </c>
      <c r="IRP427" s="165" t="s">
        <v>340</v>
      </c>
      <c r="IRQ427" s="165" t="s">
        <v>340</v>
      </c>
      <c r="IRR427" s="165" t="s">
        <v>340</v>
      </c>
      <c r="IRS427" s="165" t="s">
        <v>340</v>
      </c>
      <c r="IRT427" s="165" t="s">
        <v>340</v>
      </c>
      <c r="IRU427" s="165" t="s">
        <v>340</v>
      </c>
      <c r="IRV427" s="165" t="s">
        <v>340</v>
      </c>
      <c r="IRW427" s="165" t="s">
        <v>340</v>
      </c>
      <c r="IRX427" s="165" t="s">
        <v>340</v>
      </c>
      <c r="IRY427" s="165" t="s">
        <v>340</v>
      </c>
      <c r="IRZ427" s="165" t="s">
        <v>340</v>
      </c>
      <c r="ISA427" s="165" t="s">
        <v>340</v>
      </c>
      <c r="ISB427" s="165" t="s">
        <v>340</v>
      </c>
      <c r="ISC427" s="165" t="s">
        <v>340</v>
      </c>
      <c r="ISD427" s="165" t="s">
        <v>340</v>
      </c>
      <c r="ISE427" s="165" t="s">
        <v>340</v>
      </c>
      <c r="ISF427" s="165" t="s">
        <v>340</v>
      </c>
      <c r="ISG427" s="165" t="s">
        <v>340</v>
      </c>
      <c r="ISH427" s="165" t="s">
        <v>340</v>
      </c>
      <c r="ISI427" s="165" t="s">
        <v>340</v>
      </c>
      <c r="ISJ427" s="165" t="s">
        <v>340</v>
      </c>
      <c r="ISK427" s="165" t="s">
        <v>340</v>
      </c>
      <c r="ISL427" s="165" t="s">
        <v>340</v>
      </c>
      <c r="ISM427" s="165" t="s">
        <v>340</v>
      </c>
      <c r="ISN427" s="165" t="s">
        <v>340</v>
      </c>
      <c r="ISO427" s="165" t="s">
        <v>340</v>
      </c>
      <c r="ISP427" s="165" t="s">
        <v>340</v>
      </c>
      <c r="ISQ427" s="165" t="s">
        <v>340</v>
      </c>
      <c r="ISR427" s="165" t="s">
        <v>340</v>
      </c>
      <c r="ISS427" s="165" t="s">
        <v>340</v>
      </c>
      <c r="IST427" s="165" t="s">
        <v>340</v>
      </c>
      <c r="ISU427" s="165" t="s">
        <v>340</v>
      </c>
      <c r="ISV427" s="165" t="s">
        <v>340</v>
      </c>
      <c r="ISW427" s="165" t="s">
        <v>340</v>
      </c>
      <c r="ISX427" s="165" t="s">
        <v>340</v>
      </c>
      <c r="ISY427" s="165" t="s">
        <v>340</v>
      </c>
      <c r="ISZ427" s="165" t="s">
        <v>340</v>
      </c>
      <c r="ITA427" s="165" t="s">
        <v>340</v>
      </c>
      <c r="ITB427" s="165" t="s">
        <v>340</v>
      </c>
      <c r="ITC427" s="165" t="s">
        <v>340</v>
      </c>
      <c r="ITD427" s="165" t="s">
        <v>340</v>
      </c>
      <c r="ITE427" s="165" t="s">
        <v>340</v>
      </c>
      <c r="ITF427" s="165" t="s">
        <v>340</v>
      </c>
      <c r="ITG427" s="165" t="s">
        <v>340</v>
      </c>
      <c r="ITH427" s="165" t="s">
        <v>340</v>
      </c>
      <c r="ITI427" s="165" t="s">
        <v>340</v>
      </c>
      <c r="ITJ427" s="165" t="s">
        <v>340</v>
      </c>
      <c r="ITK427" s="165" t="s">
        <v>340</v>
      </c>
      <c r="ITL427" s="165" t="s">
        <v>340</v>
      </c>
      <c r="ITM427" s="165" t="s">
        <v>340</v>
      </c>
      <c r="ITN427" s="165" t="s">
        <v>340</v>
      </c>
      <c r="ITO427" s="165" t="s">
        <v>340</v>
      </c>
      <c r="ITP427" s="165" t="s">
        <v>340</v>
      </c>
      <c r="ITQ427" s="165" t="s">
        <v>340</v>
      </c>
      <c r="ITR427" s="165" t="s">
        <v>340</v>
      </c>
      <c r="ITS427" s="165" t="s">
        <v>340</v>
      </c>
      <c r="ITT427" s="165" t="s">
        <v>340</v>
      </c>
      <c r="ITU427" s="165" t="s">
        <v>340</v>
      </c>
      <c r="ITV427" s="165" t="s">
        <v>340</v>
      </c>
      <c r="ITW427" s="165" t="s">
        <v>340</v>
      </c>
      <c r="ITX427" s="165" t="s">
        <v>340</v>
      </c>
      <c r="ITY427" s="165" t="s">
        <v>340</v>
      </c>
      <c r="ITZ427" s="165" t="s">
        <v>340</v>
      </c>
      <c r="IUA427" s="165" t="s">
        <v>340</v>
      </c>
      <c r="IUB427" s="165" t="s">
        <v>340</v>
      </c>
      <c r="IUC427" s="165" t="s">
        <v>340</v>
      </c>
      <c r="IUD427" s="165" t="s">
        <v>340</v>
      </c>
      <c r="IUE427" s="165" t="s">
        <v>340</v>
      </c>
      <c r="IUF427" s="165" t="s">
        <v>340</v>
      </c>
      <c r="IUG427" s="165" t="s">
        <v>340</v>
      </c>
      <c r="IUH427" s="165" t="s">
        <v>340</v>
      </c>
      <c r="IUI427" s="165" t="s">
        <v>340</v>
      </c>
      <c r="IUJ427" s="165" t="s">
        <v>340</v>
      </c>
      <c r="IUK427" s="165" t="s">
        <v>340</v>
      </c>
      <c r="IUL427" s="165" t="s">
        <v>340</v>
      </c>
      <c r="IUM427" s="165" t="s">
        <v>340</v>
      </c>
      <c r="IUN427" s="165" t="s">
        <v>340</v>
      </c>
      <c r="IUO427" s="165" t="s">
        <v>340</v>
      </c>
      <c r="IUP427" s="165" t="s">
        <v>340</v>
      </c>
      <c r="IUQ427" s="165" t="s">
        <v>340</v>
      </c>
      <c r="IUR427" s="165" t="s">
        <v>340</v>
      </c>
      <c r="IUS427" s="165" t="s">
        <v>340</v>
      </c>
      <c r="IUT427" s="165" t="s">
        <v>340</v>
      </c>
      <c r="IUU427" s="165" t="s">
        <v>340</v>
      </c>
      <c r="IUV427" s="165" t="s">
        <v>340</v>
      </c>
      <c r="IUW427" s="165" t="s">
        <v>340</v>
      </c>
      <c r="IUX427" s="165" t="s">
        <v>340</v>
      </c>
      <c r="IUY427" s="165" t="s">
        <v>340</v>
      </c>
      <c r="IUZ427" s="165" t="s">
        <v>340</v>
      </c>
      <c r="IVA427" s="165" t="s">
        <v>340</v>
      </c>
      <c r="IVB427" s="165" t="s">
        <v>340</v>
      </c>
      <c r="IVC427" s="165" t="s">
        <v>340</v>
      </c>
      <c r="IVD427" s="165" t="s">
        <v>340</v>
      </c>
      <c r="IVE427" s="165" t="s">
        <v>340</v>
      </c>
      <c r="IVF427" s="165" t="s">
        <v>340</v>
      </c>
      <c r="IVG427" s="165" t="s">
        <v>340</v>
      </c>
      <c r="IVH427" s="165" t="s">
        <v>340</v>
      </c>
      <c r="IVI427" s="165" t="s">
        <v>340</v>
      </c>
      <c r="IVJ427" s="165" t="s">
        <v>340</v>
      </c>
      <c r="IVK427" s="165" t="s">
        <v>340</v>
      </c>
      <c r="IVL427" s="165" t="s">
        <v>340</v>
      </c>
      <c r="IVM427" s="165" t="s">
        <v>340</v>
      </c>
      <c r="IVN427" s="165" t="s">
        <v>340</v>
      </c>
      <c r="IVO427" s="165" t="s">
        <v>340</v>
      </c>
      <c r="IVP427" s="165" t="s">
        <v>340</v>
      </c>
      <c r="IVQ427" s="165" t="s">
        <v>340</v>
      </c>
      <c r="IVR427" s="165" t="s">
        <v>340</v>
      </c>
      <c r="IVS427" s="165" t="s">
        <v>340</v>
      </c>
      <c r="IVT427" s="165" t="s">
        <v>340</v>
      </c>
      <c r="IVU427" s="165" t="s">
        <v>340</v>
      </c>
      <c r="IVV427" s="165" t="s">
        <v>340</v>
      </c>
      <c r="IVW427" s="165" t="s">
        <v>340</v>
      </c>
      <c r="IVX427" s="165" t="s">
        <v>340</v>
      </c>
      <c r="IVY427" s="165" t="s">
        <v>340</v>
      </c>
      <c r="IVZ427" s="165" t="s">
        <v>340</v>
      </c>
      <c r="IWA427" s="165" t="s">
        <v>340</v>
      </c>
      <c r="IWB427" s="165" t="s">
        <v>340</v>
      </c>
      <c r="IWC427" s="165" t="s">
        <v>340</v>
      </c>
      <c r="IWD427" s="165" t="s">
        <v>340</v>
      </c>
      <c r="IWE427" s="165" t="s">
        <v>340</v>
      </c>
      <c r="IWF427" s="165" t="s">
        <v>340</v>
      </c>
      <c r="IWG427" s="165" t="s">
        <v>340</v>
      </c>
      <c r="IWH427" s="165" t="s">
        <v>340</v>
      </c>
      <c r="IWI427" s="165" t="s">
        <v>340</v>
      </c>
      <c r="IWJ427" s="165" t="s">
        <v>340</v>
      </c>
      <c r="IWK427" s="165" t="s">
        <v>340</v>
      </c>
      <c r="IWL427" s="165" t="s">
        <v>340</v>
      </c>
      <c r="IWM427" s="165" t="s">
        <v>340</v>
      </c>
      <c r="IWN427" s="165" t="s">
        <v>340</v>
      </c>
      <c r="IWO427" s="165" t="s">
        <v>340</v>
      </c>
      <c r="IWP427" s="165" t="s">
        <v>340</v>
      </c>
      <c r="IWQ427" s="165" t="s">
        <v>340</v>
      </c>
      <c r="IWR427" s="165" t="s">
        <v>340</v>
      </c>
      <c r="IWS427" s="165" t="s">
        <v>340</v>
      </c>
      <c r="IWT427" s="165" t="s">
        <v>340</v>
      </c>
      <c r="IWU427" s="165" t="s">
        <v>340</v>
      </c>
      <c r="IWV427" s="165" t="s">
        <v>340</v>
      </c>
      <c r="IWW427" s="165" t="s">
        <v>340</v>
      </c>
      <c r="IWX427" s="165" t="s">
        <v>340</v>
      </c>
      <c r="IWY427" s="165" t="s">
        <v>340</v>
      </c>
      <c r="IWZ427" s="165" t="s">
        <v>340</v>
      </c>
      <c r="IXA427" s="165" t="s">
        <v>340</v>
      </c>
      <c r="IXB427" s="165" t="s">
        <v>340</v>
      </c>
      <c r="IXC427" s="165" t="s">
        <v>340</v>
      </c>
      <c r="IXD427" s="165" t="s">
        <v>340</v>
      </c>
      <c r="IXE427" s="165" t="s">
        <v>340</v>
      </c>
      <c r="IXF427" s="165" t="s">
        <v>340</v>
      </c>
      <c r="IXG427" s="165" t="s">
        <v>340</v>
      </c>
      <c r="IXH427" s="165" t="s">
        <v>340</v>
      </c>
      <c r="IXI427" s="165" t="s">
        <v>340</v>
      </c>
      <c r="IXJ427" s="165" t="s">
        <v>340</v>
      </c>
      <c r="IXK427" s="165" t="s">
        <v>340</v>
      </c>
      <c r="IXL427" s="165" t="s">
        <v>340</v>
      </c>
      <c r="IXM427" s="165" t="s">
        <v>340</v>
      </c>
      <c r="IXN427" s="165" t="s">
        <v>340</v>
      </c>
      <c r="IXO427" s="165" t="s">
        <v>340</v>
      </c>
      <c r="IXP427" s="165" t="s">
        <v>340</v>
      </c>
      <c r="IXQ427" s="165" t="s">
        <v>340</v>
      </c>
      <c r="IXR427" s="165" t="s">
        <v>340</v>
      </c>
      <c r="IXS427" s="165" t="s">
        <v>340</v>
      </c>
      <c r="IXT427" s="165" t="s">
        <v>340</v>
      </c>
      <c r="IXU427" s="165" t="s">
        <v>340</v>
      </c>
      <c r="IXV427" s="165" t="s">
        <v>340</v>
      </c>
      <c r="IXW427" s="165" t="s">
        <v>340</v>
      </c>
      <c r="IXX427" s="165" t="s">
        <v>340</v>
      </c>
      <c r="IXY427" s="165" t="s">
        <v>340</v>
      </c>
      <c r="IXZ427" s="165" t="s">
        <v>340</v>
      </c>
      <c r="IYA427" s="165" t="s">
        <v>340</v>
      </c>
      <c r="IYB427" s="165" t="s">
        <v>340</v>
      </c>
      <c r="IYC427" s="165" t="s">
        <v>340</v>
      </c>
      <c r="IYD427" s="165" t="s">
        <v>340</v>
      </c>
      <c r="IYE427" s="165" t="s">
        <v>340</v>
      </c>
      <c r="IYF427" s="165" t="s">
        <v>340</v>
      </c>
      <c r="IYG427" s="165" t="s">
        <v>340</v>
      </c>
      <c r="IYH427" s="165" t="s">
        <v>340</v>
      </c>
      <c r="IYI427" s="165" t="s">
        <v>340</v>
      </c>
      <c r="IYJ427" s="165" t="s">
        <v>340</v>
      </c>
      <c r="IYK427" s="165" t="s">
        <v>340</v>
      </c>
      <c r="IYL427" s="165" t="s">
        <v>340</v>
      </c>
      <c r="IYM427" s="165" t="s">
        <v>340</v>
      </c>
      <c r="IYN427" s="165" t="s">
        <v>340</v>
      </c>
      <c r="IYO427" s="165" t="s">
        <v>340</v>
      </c>
      <c r="IYP427" s="165" t="s">
        <v>340</v>
      </c>
      <c r="IYQ427" s="165" t="s">
        <v>340</v>
      </c>
      <c r="IYR427" s="165" t="s">
        <v>340</v>
      </c>
      <c r="IYS427" s="165" t="s">
        <v>340</v>
      </c>
      <c r="IYT427" s="165" t="s">
        <v>340</v>
      </c>
      <c r="IYU427" s="165" t="s">
        <v>340</v>
      </c>
      <c r="IYV427" s="165" t="s">
        <v>340</v>
      </c>
      <c r="IYW427" s="165" t="s">
        <v>340</v>
      </c>
      <c r="IYX427" s="165" t="s">
        <v>340</v>
      </c>
      <c r="IYY427" s="165" t="s">
        <v>340</v>
      </c>
      <c r="IYZ427" s="165" t="s">
        <v>340</v>
      </c>
      <c r="IZA427" s="165" t="s">
        <v>340</v>
      </c>
      <c r="IZB427" s="165" t="s">
        <v>340</v>
      </c>
      <c r="IZC427" s="165" t="s">
        <v>340</v>
      </c>
      <c r="IZD427" s="165" t="s">
        <v>340</v>
      </c>
      <c r="IZE427" s="165" t="s">
        <v>340</v>
      </c>
      <c r="IZF427" s="165" t="s">
        <v>340</v>
      </c>
      <c r="IZG427" s="165" t="s">
        <v>340</v>
      </c>
      <c r="IZH427" s="165" t="s">
        <v>340</v>
      </c>
      <c r="IZI427" s="165" t="s">
        <v>340</v>
      </c>
      <c r="IZJ427" s="165" t="s">
        <v>340</v>
      </c>
      <c r="IZK427" s="165" t="s">
        <v>340</v>
      </c>
      <c r="IZL427" s="165" t="s">
        <v>340</v>
      </c>
      <c r="IZM427" s="165" t="s">
        <v>340</v>
      </c>
      <c r="IZN427" s="165" t="s">
        <v>340</v>
      </c>
      <c r="IZO427" s="165" t="s">
        <v>340</v>
      </c>
      <c r="IZP427" s="165" t="s">
        <v>340</v>
      </c>
      <c r="IZQ427" s="165" t="s">
        <v>340</v>
      </c>
      <c r="IZR427" s="165" t="s">
        <v>340</v>
      </c>
      <c r="IZS427" s="165" t="s">
        <v>340</v>
      </c>
      <c r="IZT427" s="165" t="s">
        <v>340</v>
      </c>
      <c r="IZU427" s="165" t="s">
        <v>340</v>
      </c>
      <c r="IZV427" s="165" t="s">
        <v>340</v>
      </c>
      <c r="IZW427" s="165" t="s">
        <v>340</v>
      </c>
      <c r="IZX427" s="165" t="s">
        <v>340</v>
      </c>
      <c r="IZY427" s="165" t="s">
        <v>340</v>
      </c>
      <c r="IZZ427" s="165" t="s">
        <v>340</v>
      </c>
      <c r="JAA427" s="165" t="s">
        <v>340</v>
      </c>
      <c r="JAB427" s="165" t="s">
        <v>340</v>
      </c>
      <c r="JAC427" s="165" t="s">
        <v>340</v>
      </c>
      <c r="JAD427" s="165" t="s">
        <v>340</v>
      </c>
      <c r="JAE427" s="165" t="s">
        <v>340</v>
      </c>
      <c r="JAF427" s="165" t="s">
        <v>340</v>
      </c>
      <c r="JAG427" s="165" t="s">
        <v>340</v>
      </c>
      <c r="JAH427" s="165" t="s">
        <v>340</v>
      </c>
      <c r="JAI427" s="165" t="s">
        <v>340</v>
      </c>
      <c r="JAJ427" s="165" t="s">
        <v>340</v>
      </c>
      <c r="JAK427" s="165" t="s">
        <v>340</v>
      </c>
      <c r="JAL427" s="165" t="s">
        <v>340</v>
      </c>
      <c r="JAM427" s="165" t="s">
        <v>340</v>
      </c>
      <c r="JAN427" s="165" t="s">
        <v>340</v>
      </c>
      <c r="JAO427" s="165" t="s">
        <v>340</v>
      </c>
      <c r="JAP427" s="165" t="s">
        <v>340</v>
      </c>
      <c r="JAQ427" s="165" t="s">
        <v>340</v>
      </c>
      <c r="JAR427" s="165" t="s">
        <v>340</v>
      </c>
      <c r="JAS427" s="165" t="s">
        <v>340</v>
      </c>
      <c r="JAT427" s="165" t="s">
        <v>340</v>
      </c>
      <c r="JAU427" s="165" t="s">
        <v>340</v>
      </c>
      <c r="JAV427" s="165" t="s">
        <v>340</v>
      </c>
      <c r="JAW427" s="165" t="s">
        <v>340</v>
      </c>
      <c r="JAX427" s="165" t="s">
        <v>340</v>
      </c>
      <c r="JAY427" s="165" t="s">
        <v>340</v>
      </c>
      <c r="JAZ427" s="165" t="s">
        <v>340</v>
      </c>
      <c r="JBA427" s="165" t="s">
        <v>340</v>
      </c>
      <c r="JBB427" s="165" t="s">
        <v>340</v>
      </c>
      <c r="JBC427" s="165" t="s">
        <v>340</v>
      </c>
      <c r="JBD427" s="165" t="s">
        <v>340</v>
      </c>
      <c r="JBE427" s="165" t="s">
        <v>340</v>
      </c>
      <c r="JBF427" s="165" t="s">
        <v>340</v>
      </c>
      <c r="JBG427" s="165" t="s">
        <v>340</v>
      </c>
      <c r="JBH427" s="165" t="s">
        <v>340</v>
      </c>
      <c r="JBI427" s="165" t="s">
        <v>340</v>
      </c>
      <c r="JBJ427" s="165" t="s">
        <v>340</v>
      </c>
      <c r="JBK427" s="165" t="s">
        <v>340</v>
      </c>
      <c r="JBL427" s="165" t="s">
        <v>340</v>
      </c>
      <c r="JBM427" s="165" t="s">
        <v>340</v>
      </c>
      <c r="JBN427" s="165" t="s">
        <v>340</v>
      </c>
      <c r="JBO427" s="165" t="s">
        <v>340</v>
      </c>
      <c r="JBP427" s="165" t="s">
        <v>340</v>
      </c>
      <c r="JBQ427" s="165" t="s">
        <v>340</v>
      </c>
      <c r="JBR427" s="165" t="s">
        <v>340</v>
      </c>
      <c r="JBS427" s="165" t="s">
        <v>340</v>
      </c>
      <c r="JBT427" s="165" t="s">
        <v>340</v>
      </c>
      <c r="JBU427" s="165" t="s">
        <v>340</v>
      </c>
      <c r="JBV427" s="165" t="s">
        <v>340</v>
      </c>
      <c r="JBW427" s="165" t="s">
        <v>340</v>
      </c>
      <c r="JBX427" s="165" t="s">
        <v>340</v>
      </c>
      <c r="JBY427" s="165" t="s">
        <v>340</v>
      </c>
      <c r="JBZ427" s="165" t="s">
        <v>340</v>
      </c>
      <c r="JCA427" s="165" t="s">
        <v>340</v>
      </c>
      <c r="JCB427" s="165" t="s">
        <v>340</v>
      </c>
      <c r="JCC427" s="165" t="s">
        <v>340</v>
      </c>
      <c r="JCD427" s="165" t="s">
        <v>340</v>
      </c>
      <c r="JCE427" s="165" t="s">
        <v>340</v>
      </c>
      <c r="JCF427" s="165" t="s">
        <v>340</v>
      </c>
      <c r="JCG427" s="165" t="s">
        <v>340</v>
      </c>
      <c r="JCH427" s="165" t="s">
        <v>340</v>
      </c>
      <c r="JCI427" s="165" t="s">
        <v>340</v>
      </c>
      <c r="JCJ427" s="165" t="s">
        <v>340</v>
      </c>
      <c r="JCK427" s="165" t="s">
        <v>340</v>
      </c>
      <c r="JCL427" s="165" t="s">
        <v>340</v>
      </c>
      <c r="JCM427" s="165" t="s">
        <v>340</v>
      </c>
      <c r="JCN427" s="165" t="s">
        <v>340</v>
      </c>
      <c r="JCO427" s="165" t="s">
        <v>340</v>
      </c>
      <c r="JCP427" s="165" t="s">
        <v>340</v>
      </c>
      <c r="JCQ427" s="165" t="s">
        <v>340</v>
      </c>
      <c r="JCR427" s="165" t="s">
        <v>340</v>
      </c>
      <c r="JCS427" s="165" t="s">
        <v>340</v>
      </c>
      <c r="JCT427" s="165" t="s">
        <v>340</v>
      </c>
      <c r="JCU427" s="165" t="s">
        <v>340</v>
      </c>
      <c r="JCV427" s="165" t="s">
        <v>340</v>
      </c>
      <c r="JCW427" s="165" t="s">
        <v>340</v>
      </c>
      <c r="JCX427" s="165" t="s">
        <v>340</v>
      </c>
      <c r="JCY427" s="165" t="s">
        <v>340</v>
      </c>
      <c r="JCZ427" s="165" t="s">
        <v>340</v>
      </c>
      <c r="JDA427" s="165" t="s">
        <v>340</v>
      </c>
      <c r="JDB427" s="165" t="s">
        <v>340</v>
      </c>
      <c r="JDC427" s="165" t="s">
        <v>340</v>
      </c>
      <c r="JDD427" s="165" t="s">
        <v>340</v>
      </c>
      <c r="JDE427" s="165" t="s">
        <v>340</v>
      </c>
      <c r="JDF427" s="165" t="s">
        <v>340</v>
      </c>
      <c r="JDG427" s="165" t="s">
        <v>340</v>
      </c>
      <c r="JDH427" s="165" t="s">
        <v>340</v>
      </c>
      <c r="JDI427" s="165" t="s">
        <v>340</v>
      </c>
      <c r="JDJ427" s="165" t="s">
        <v>340</v>
      </c>
      <c r="JDK427" s="165" t="s">
        <v>340</v>
      </c>
      <c r="JDL427" s="165" t="s">
        <v>340</v>
      </c>
      <c r="JDM427" s="165" t="s">
        <v>340</v>
      </c>
      <c r="JDN427" s="165" t="s">
        <v>340</v>
      </c>
      <c r="JDO427" s="165" t="s">
        <v>340</v>
      </c>
      <c r="JDP427" s="165" t="s">
        <v>340</v>
      </c>
      <c r="JDQ427" s="165" t="s">
        <v>340</v>
      </c>
      <c r="JDR427" s="165" t="s">
        <v>340</v>
      </c>
      <c r="JDS427" s="165" t="s">
        <v>340</v>
      </c>
      <c r="JDT427" s="165" t="s">
        <v>340</v>
      </c>
      <c r="JDU427" s="165" t="s">
        <v>340</v>
      </c>
      <c r="JDV427" s="165" t="s">
        <v>340</v>
      </c>
      <c r="JDW427" s="165" t="s">
        <v>340</v>
      </c>
      <c r="JDX427" s="165" t="s">
        <v>340</v>
      </c>
      <c r="JDY427" s="165" t="s">
        <v>340</v>
      </c>
      <c r="JDZ427" s="165" t="s">
        <v>340</v>
      </c>
      <c r="JEA427" s="165" t="s">
        <v>340</v>
      </c>
      <c r="JEB427" s="165" t="s">
        <v>340</v>
      </c>
      <c r="JEC427" s="165" t="s">
        <v>340</v>
      </c>
      <c r="JED427" s="165" t="s">
        <v>340</v>
      </c>
      <c r="JEE427" s="165" t="s">
        <v>340</v>
      </c>
      <c r="JEF427" s="165" t="s">
        <v>340</v>
      </c>
      <c r="JEG427" s="165" t="s">
        <v>340</v>
      </c>
      <c r="JEH427" s="165" t="s">
        <v>340</v>
      </c>
      <c r="JEI427" s="165" t="s">
        <v>340</v>
      </c>
      <c r="JEJ427" s="165" t="s">
        <v>340</v>
      </c>
      <c r="JEK427" s="165" t="s">
        <v>340</v>
      </c>
      <c r="JEL427" s="165" t="s">
        <v>340</v>
      </c>
      <c r="JEM427" s="165" t="s">
        <v>340</v>
      </c>
      <c r="JEN427" s="165" t="s">
        <v>340</v>
      </c>
      <c r="JEO427" s="165" t="s">
        <v>340</v>
      </c>
      <c r="JEP427" s="165" t="s">
        <v>340</v>
      </c>
      <c r="JEQ427" s="165" t="s">
        <v>340</v>
      </c>
      <c r="JER427" s="165" t="s">
        <v>340</v>
      </c>
      <c r="JES427" s="165" t="s">
        <v>340</v>
      </c>
      <c r="JET427" s="165" t="s">
        <v>340</v>
      </c>
      <c r="JEU427" s="165" t="s">
        <v>340</v>
      </c>
      <c r="JEV427" s="165" t="s">
        <v>340</v>
      </c>
      <c r="JEW427" s="165" t="s">
        <v>340</v>
      </c>
      <c r="JEX427" s="165" t="s">
        <v>340</v>
      </c>
      <c r="JEY427" s="165" t="s">
        <v>340</v>
      </c>
      <c r="JEZ427" s="165" t="s">
        <v>340</v>
      </c>
      <c r="JFA427" s="165" t="s">
        <v>340</v>
      </c>
      <c r="JFB427" s="165" t="s">
        <v>340</v>
      </c>
      <c r="JFC427" s="165" t="s">
        <v>340</v>
      </c>
      <c r="JFD427" s="165" t="s">
        <v>340</v>
      </c>
      <c r="JFE427" s="165" t="s">
        <v>340</v>
      </c>
      <c r="JFF427" s="165" t="s">
        <v>340</v>
      </c>
      <c r="JFG427" s="165" t="s">
        <v>340</v>
      </c>
      <c r="JFH427" s="165" t="s">
        <v>340</v>
      </c>
      <c r="JFI427" s="165" t="s">
        <v>340</v>
      </c>
      <c r="JFJ427" s="165" t="s">
        <v>340</v>
      </c>
      <c r="JFK427" s="165" t="s">
        <v>340</v>
      </c>
      <c r="JFL427" s="165" t="s">
        <v>340</v>
      </c>
      <c r="JFM427" s="165" t="s">
        <v>340</v>
      </c>
      <c r="JFN427" s="165" t="s">
        <v>340</v>
      </c>
      <c r="JFO427" s="165" t="s">
        <v>340</v>
      </c>
      <c r="JFP427" s="165" t="s">
        <v>340</v>
      </c>
      <c r="JFQ427" s="165" t="s">
        <v>340</v>
      </c>
      <c r="JFR427" s="165" t="s">
        <v>340</v>
      </c>
      <c r="JFS427" s="165" t="s">
        <v>340</v>
      </c>
      <c r="JFT427" s="165" t="s">
        <v>340</v>
      </c>
      <c r="JFU427" s="165" t="s">
        <v>340</v>
      </c>
      <c r="JFV427" s="165" t="s">
        <v>340</v>
      </c>
      <c r="JFW427" s="165" t="s">
        <v>340</v>
      </c>
      <c r="JFX427" s="165" t="s">
        <v>340</v>
      </c>
      <c r="JFY427" s="165" t="s">
        <v>340</v>
      </c>
      <c r="JFZ427" s="165" t="s">
        <v>340</v>
      </c>
      <c r="JGA427" s="165" t="s">
        <v>340</v>
      </c>
      <c r="JGB427" s="165" t="s">
        <v>340</v>
      </c>
      <c r="JGC427" s="165" t="s">
        <v>340</v>
      </c>
      <c r="JGD427" s="165" t="s">
        <v>340</v>
      </c>
      <c r="JGE427" s="165" t="s">
        <v>340</v>
      </c>
      <c r="JGF427" s="165" t="s">
        <v>340</v>
      </c>
      <c r="JGG427" s="165" t="s">
        <v>340</v>
      </c>
      <c r="JGH427" s="165" t="s">
        <v>340</v>
      </c>
      <c r="JGI427" s="165" t="s">
        <v>340</v>
      </c>
      <c r="JGJ427" s="165" t="s">
        <v>340</v>
      </c>
      <c r="JGK427" s="165" t="s">
        <v>340</v>
      </c>
      <c r="JGL427" s="165" t="s">
        <v>340</v>
      </c>
      <c r="JGM427" s="165" t="s">
        <v>340</v>
      </c>
      <c r="JGN427" s="165" t="s">
        <v>340</v>
      </c>
      <c r="JGO427" s="165" t="s">
        <v>340</v>
      </c>
      <c r="JGP427" s="165" t="s">
        <v>340</v>
      </c>
      <c r="JGQ427" s="165" t="s">
        <v>340</v>
      </c>
      <c r="JGR427" s="165" t="s">
        <v>340</v>
      </c>
      <c r="JGS427" s="165" t="s">
        <v>340</v>
      </c>
      <c r="JGT427" s="165" t="s">
        <v>340</v>
      </c>
      <c r="JGU427" s="165" t="s">
        <v>340</v>
      </c>
      <c r="JGV427" s="165" t="s">
        <v>340</v>
      </c>
      <c r="JGW427" s="165" t="s">
        <v>340</v>
      </c>
      <c r="JGX427" s="165" t="s">
        <v>340</v>
      </c>
      <c r="JGY427" s="165" t="s">
        <v>340</v>
      </c>
      <c r="JGZ427" s="165" t="s">
        <v>340</v>
      </c>
      <c r="JHA427" s="165" t="s">
        <v>340</v>
      </c>
      <c r="JHB427" s="165" t="s">
        <v>340</v>
      </c>
      <c r="JHC427" s="165" t="s">
        <v>340</v>
      </c>
      <c r="JHD427" s="165" t="s">
        <v>340</v>
      </c>
      <c r="JHE427" s="165" t="s">
        <v>340</v>
      </c>
      <c r="JHF427" s="165" t="s">
        <v>340</v>
      </c>
      <c r="JHG427" s="165" t="s">
        <v>340</v>
      </c>
      <c r="JHH427" s="165" t="s">
        <v>340</v>
      </c>
      <c r="JHI427" s="165" t="s">
        <v>340</v>
      </c>
      <c r="JHJ427" s="165" t="s">
        <v>340</v>
      </c>
      <c r="JHK427" s="165" t="s">
        <v>340</v>
      </c>
      <c r="JHL427" s="165" t="s">
        <v>340</v>
      </c>
      <c r="JHM427" s="165" t="s">
        <v>340</v>
      </c>
      <c r="JHN427" s="165" t="s">
        <v>340</v>
      </c>
      <c r="JHO427" s="165" t="s">
        <v>340</v>
      </c>
      <c r="JHP427" s="165" t="s">
        <v>340</v>
      </c>
      <c r="JHQ427" s="165" t="s">
        <v>340</v>
      </c>
      <c r="JHR427" s="165" t="s">
        <v>340</v>
      </c>
      <c r="JHS427" s="165" t="s">
        <v>340</v>
      </c>
      <c r="JHT427" s="165" t="s">
        <v>340</v>
      </c>
      <c r="JHU427" s="165" t="s">
        <v>340</v>
      </c>
      <c r="JHV427" s="165" t="s">
        <v>340</v>
      </c>
      <c r="JHW427" s="165" t="s">
        <v>340</v>
      </c>
      <c r="JHX427" s="165" t="s">
        <v>340</v>
      </c>
      <c r="JHY427" s="165" t="s">
        <v>340</v>
      </c>
      <c r="JHZ427" s="165" t="s">
        <v>340</v>
      </c>
      <c r="JIA427" s="165" t="s">
        <v>340</v>
      </c>
      <c r="JIB427" s="165" t="s">
        <v>340</v>
      </c>
      <c r="JIC427" s="165" t="s">
        <v>340</v>
      </c>
      <c r="JID427" s="165" t="s">
        <v>340</v>
      </c>
      <c r="JIE427" s="165" t="s">
        <v>340</v>
      </c>
      <c r="JIF427" s="165" t="s">
        <v>340</v>
      </c>
      <c r="JIG427" s="165" t="s">
        <v>340</v>
      </c>
      <c r="JIH427" s="165" t="s">
        <v>340</v>
      </c>
      <c r="JII427" s="165" t="s">
        <v>340</v>
      </c>
      <c r="JIJ427" s="165" t="s">
        <v>340</v>
      </c>
      <c r="JIK427" s="165" t="s">
        <v>340</v>
      </c>
      <c r="JIL427" s="165" t="s">
        <v>340</v>
      </c>
      <c r="JIM427" s="165" t="s">
        <v>340</v>
      </c>
      <c r="JIN427" s="165" t="s">
        <v>340</v>
      </c>
      <c r="JIO427" s="165" t="s">
        <v>340</v>
      </c>
      <c r="JIP427" s="165" t="s">
        <v>340</v>
      </c>
      <c r="JIQ427" s="165" t="s">
        <v>340</v>
      </c>
      <c r="JIR427" s="165" t="s">
        <v>340</v>
      </c>
      <c r="JIS427" s="165" t="s">
        <v>340</v>
      </c>
      <c r="JIT427" s="165" t="s">
        <v>340</v>
      </c>
      <c r="JIU427" s="165" t="s">
        <v>340</v>
      </c>
      <c r="JIV427" s="165" t="s">
        <v>340</v>
      </c>
      <c r="JIW427" s="165" t="s">
        <v>340</v>
      </c>
      <c r="JIX427" s="165" t="s">
        <v>340</v>
      </c>
      <c r="JIY427" s="165" t="s">
        <v>340</v>
      </c>
      <c r="JIZ427" s="165" t="s">
        <v>340</v>
      </c>
      <c r="JJA427" s="165" t="s">
        <v>340</v>
      </c>
      <c r="JJB427" s="165" t="s">
        <v>340</v>
      </c>
      <c r="JJC427" s="165" t="s">
        <v>340</v>
      </c>
      <c r="JJD427" s="165" t="s">
        <v>340</v>
      </c>
      <c r="JJE427" s="165" t="s">
        <v>340</v>
      </c>
      <c r="JJF427" s="165" t="s">
        <v>340</v>
      </c>
      <c r="JJG427" s="165" t="s">
        <v>340</v>
      </c>
      <c r="JJH427" s="165" t="s">
        <v>340</v>
      </c>
      <c r="JJI427" s="165" t="s">
        <v>340</v>
      </c>
      <c r="JJJ427" s="165" t="s">
        <v>340</v>
      </c>
      <c r="JJK427" s="165" t="s">
        <v>340</v>
      </c>
      <c r="JJL427" s="165" t="s">
        <v>340</v>
      </c>
      <c r="JJM427" s="165" t="s">
        <v>340</v>
      </c>
      <c r="JJN427" s="165" t="s">
        <v>340</v>
      </c>
      <c r="JJO427" s="165" t="s">
        <v>340</v>
      </c>
      <c r="JJP427" s="165" t="s">
        <v>340</v>
      </c>
      <c r="JJQ427" s="165" t="s">
        <v>340</v>
      </c>
      <c r="JJR427" s="165" t="s">
        <v>340</v>
      </c>
      <c r="JJS427" s="165" t="s">
        <v>340</v>
      </c>
      <c r="JJT427" s="165" t="s">
        <v>340</v>
      </c>
      <c r="JJU427" s="165" t="s">
        <v>340</v>
      </c>
      <c r="JJV427" s="165" t="s">
        <v>340</v>
      </c>
      <c r="JJW427" s="165" t="s">
        <v>340</v>
      </c>
      <c r="JJX427" s="165" t="s">
        <v>340</v>
      </c>
      <c r="JJY427" s="165" t="s">
        <v>340</v>
      </c>
      <c r="JJZ427" s="165" t="s">
        <v>340</v>
      </c>
      <c r="JKA427" s="165" t="s">
        <v>340</v>
      </c>
      <c r="JKB427" s="165" t="s">
        <v>340</v>
      </c>
      <c r="JKC427" s="165" t="s">
        <v>340</v>
      </c>
      <c r="JKD427" s="165" t="s">
        <v>340</v>
      </c>
      <c r="JKE427" s="165" t="s">
        <v>340</v>
      </c>
      <c r="JKF427" s="165" t="s">
        <v>340</v>
      </c>
      <c r="JKG427" s="165" t="s">
        <v>340</v>
      </c>
      <c r="JKH427" s="165" t="s">
        <v>340</v>
      </c>
      <c r="JKI427" s="165" t="s">
        <v>340</v>
      </c>
      <c r="JKJ427" s="165" t="s">
        <v>340</v>
      </c>
      <c r="JKK427" s="165" t="s">
        <v>340</v>
      </c>
      <c r="JKL427" s="165" t="s">
        <v>340</v>
      </c>
      <c r="JKM427" s="165" t="s">
        <v>340</v>
      </c>
      <c r="JKN427" s="165" t="s">
        <v>340</v>
      </c>
      <c r="JKO427" s="165" t="s">
        <v>340</v>
      </c>
      <c r="JKP427" s="165" t="s">
        <v>340</v>
      </c>
      <c r="JKQ427" s="165" t="s">
        <v>340</v>
      </c>
      <c r="JKR427" s="165" t="s">
        <v>340</v>
      </c>
      <c r="JKS427" s="165" t="s">
        <v>340</v>
      </c>
      <c r="JKT427" s="165" t="s">
        <v>340</v>
      </c>
      <c r="JKU427" s="165" t="s">
        <v>340</v>
      </c>
      <c r="JKV427" s="165" t="s">
        <v>340</v>
      </c>
      <c r="JKW427" s="165" t="s">
        <v>340</v>
      </c>
      <c r="JKX427" s="165" t="s">
        <v>340</v>
      </c>
      <c r="JKY427" s="165" t="s">
        <v>340</v>
      </c>
      <c r="JKZ427" s="165" t="s">
        <v>340</v>
      </c>
      <c r="JLA427" s="165" t="s">
        <v>340</v>
      </c>
      <c r="JLB427" s="165" t="s">
        <v>340</v>
      </c>
      <c r="JLC427" s="165" t="s">
        <v>340</v>
      </c>
      <c r="JLD427" s="165" t="s">
        <v>340</v>
      </c>
      <c r="JLE427" s="165" t="s">
        <v>340</v>
      </c>
      <c r="JLF427" s="165" t="s">
        <v>340</v>
      </c>
      <c r="JLG427" s="165" t="s">
        <v>340</v>
      </c>
      <c r="JLH427" s="165" t="s">
        <v>340</v>
      </c>
      <c r="JLI427" s="165" t="s">
        <v>340</v>
      </c>
      <c r="JLJ427" s="165" t="s">
        <v>340</v>
      </c>
      <c r="JLK427" s="165" t="s">
        <v>340</v>
      </c>
      <c r="JLL427" s="165" t="s">
        <v>340</v>
      </c>
      <c r="JLM427" s="165" t="s">
        <v>340</v>
      </c>
      <c r="JLN427" s="165" t="s">
        <v>340</v>
      </c>
      <c r="JLO427" s="165" t="s">
        <v>340</v>
      </c>
      <c r="JLP427" s="165" t="s">
        <v>340</v>
      </c>
      <c r="JLQ427" s="165" t="s">
        <v>340</v>
      </c>
      <c r="JLR427" s="165" t="s">
        <v>340</v>
      </c>
      <c r="JLS427" s="165" t="s">
        <v>340</v>
      </c>
      <c r="JLT427" s="165" t="s">
        <v>340</v>
      </c>
      <c r="JLU427" s="165" t="s">
        <v>340</v>
      </c>
      <c r="JLV427" s="165" t="s">
        <v>340</v>
      </c>
      <c r="JLW427" s="165" t="s">
        <v>340</v>
      </c>
      <c r="JLX427" s="165" t="s">
        <v>340</v>
      </c>
      <c r="JLY427" s="165" t="s">
        <v>340</v>
      </c>
      <c r="JLZ427" s="165" t="s">
        <v>340</v>
      </c>
      <c r="JMA427" s="165" t="s">
        <v>340</v>
      </c>
      <c r="JMB427" s="165" t="s">
        <v>340</v>
      </c>
      <c r="JMC427" s="165" t="s">
        <v>340</v>
      </c>
      <c r="JMD427" s="165" t="s">
        <v>340</v>
      </c>
      <c r="JME427" s="165" t="s">
        <v>340</v>
      </c>
      <c r="JMF427" s="165" t="s">
        <v>340</v>
      </c>
      <c r="JMG427" s="165" t="s">
        <v>340</v>
      </c>
      <c r="JMH427" s="165" t="s">
        <v>340</v>
      </c>
      <c r="JMI427" s="165" t="s">
        <v>340</v>
      </c>
      <c r="JMJ427" s="165" t="s">
        <v>340</v>
      </c>
      <c r="JMK427" s="165" t="s">
        <v>340</v>
      </c>
      <c r="JML427" s="165" t="s">
        <v>340</v>
      </c>
      <c r="JMM427" s="165" t="s">
        <v>340</v>
      </c>
      <c r="JMN427" s="165" t="s">
        <v>340</v>
      </c>
      <c r="JMO427" s="165" t="s">
        <v>340</v>
      </c>
      <c r="JMP427" s="165" t="s">
        <v>340</v>
      </c>
      <c r="JMQ427" s="165" t="s">
        <v>340</v>
      </c>
      <c r="JMR427" s="165" t="s">
        <v>340</v>
      </c>
      <c r="JMS427" s="165" t="s">
        <v>340</v>
      </c>
      <c r="JMT427" s="165" t="s">
        <v>340</v>
      </c>
      <c r="JMU427" s="165" t="s">
        <v>340</v>
      </c>
      <c r="JMV427" s="165" t="s">
        <v>340</v>
      </c>
      <c r="JMW427" s="165" t="s">
        <v>340</v>
      </c>
      <c r="JMX427" s="165" t="s">
        <v>340</v>
      </c>
      <c r="JMY427" s="165" t="s">
        <v>340</v>
      </c>
      <c r="JMZ427" s="165" t="s">
        <v>340</v>
      </c>
      <c r="JNA427" s="165" t="s">
        <v>340</v>
      </c>
      <c r="JNB427" s="165" t="s">
        <v>340</v>
      </c>
      <c r="JNC427" s="165" t="s">
        <v>340</v>
      </c>
      <c r="JND427" s="165" t="s">
        <v>340</v>
      </c>
      <c r="JNE427" s="165" t="s">
        <v>340</v>
      </c>
      <c r="JNF427" s="165" t="s">
        <v>340</v>
      </c>
      <c r="JNG427" s="165" t="s">
        <v>340</v>
      </c>
      <c r="JNH427" s="165" t="s">
        <v>340</v>
      </c>
      <c r="JNI427" s="165" t="s">
        <v>340</v>
      </c>
      <c r="JNJ427" s="165" t="s">
        <v>340</v>
      </c>
      <c r="JNK427" s="165" t="s">
        <v>340</v>
      </c>
      <c r="JNL427" s="165" t="s">
        <v>340</v>
      </c>
      <c r="JNM427" s="165" t="s">
        <v>340</v>
      </c>
      <c r="JNN427" s="165" t="s">
        <v>340</v>
      </c>
      <c r="JNO427" s="165" t="s">
        <v>340</v>
      </c>
      <c r="JNP427" s="165" t="s">
        <v>340</v>
      </c>
      <c r="JNQ427" s="165" t="s">
        <v>340</v>
      </c>
      <c r="JNR427" s="165" t="s">
        <v>340</v>
      </c>
      <c r="JNS427" s="165" t="s">
        <v>340</v>
      </c>
      <c r="JNT427" s="165" t="s">
        <v>340</v>
      </c>
      <c r="JNU427" s="165" t="s">
        <v>340</v>
      </c>
      <c r="JNV427" s="165" t="s">
        <v>340</v>
      </c>
      <c r="JNW427" s="165" t="s">
        <v>340</v>
      </c>
      <c r="JNX427" s="165" t="s">
        <v>340</v>
      </c>
      <c r="JNY427" s="165" t="s">
        <v>340</v>
      </c>
      <c r="JNZ427" s="165" t="s">
        <v>340</v>
      </c>
      <c r="JOA427" s="165" t="s">
        <v>340</v>
      </c>
      <c r="JOB427" s="165" t="s">
        <v>340</v>
      </c>
      <c r="JOC427" s="165" t="s">
        <v>340</v>
      </c>
      <c r="JOD427" s="165" t="s">
        <v>340</v>
      </c>
      <c r="JOE427" s="165" t="s">
        <v>340</v>
      </c>
      <c r="JOF427" s="165" t="s">
        <v>340</v>
      </c>
      <c r="JOG427" s="165" t="s">
        <v>340</v>
      </c>
      <c r="JOH427" s="165" t="s">
        <v>340</v>
      </c>
      <c r="JOI427" s="165" t="s">
        <v>340</v>
      </c>
      <c r="JOJ427" s="165" t="s">
        <v>340</v>
      </c>
      <c r="JOK427" s="165" t="s">
        <v>340</v>
      </c>
      <c r="JOL427" s="165" t="s">
        <v>340</v>
      </c>
      <c r="JOM427" s="165" t="s">
        <v>340</v>
      </c>
      <c r="JON427" s="165" t="s">
        <v>340</v>
      </c>
      <c r="JOO427" s="165" t="s">
        <v>340</v>
      </c>
      <c r="JOP427" s="165" t="s">
        <v>340</v>
      </c>
      <c r="JOQ427" s="165" t="s">
        <v>340</v>
      </c>
      <c r="JOR427" s="165" t="s">
        <v>340</v>
      </c>
      <c r="JOS427" s="165" t="s">
        <v>340</v>
      </c>
      <c r="JOT427" s="165" t="s">
        <v>340</v>
      </c>
      <c r="JOU427" s="165" t="s">
        <v>340</v>
      </c>
      <c r="JOV427" s="165" t="s">
        <v>340</v>
      </c>
      <c r="JOW427" s="165" t="s">
        <v>340</v>
      </c>
      <c r="JOX427" s="165" t="s">
        <v>340</v>
      </c>
      <c r="JOY427" s="165" t="s">
        <v>340</v>
      </c>
      <c r="JOZ427" s="165" t="s">
        <v>340</v>
      </c>
      <c r="JPA427" s="165" t="s">
        <v>340</v>
      </c>
      <c r="JPB427" s="165" t="s">
        <v>340</v>
      </c>
      <c r="JPC427" s="165" t="s">
        <v>340</v>
      </c>
      <c r="JPD427" s="165" t="s">
        <v>340</v>
      </c>
      <c r="JPE427" s="165" t="s">
        <v>340</v>
      </c>
      <c r="JPF427" s="165" t="s">
        <v>340</v>
      </c>
      <c r="JPG427" s="165" t="s">
        <v>340</v>
      </c>
      <c r="JPH427" s="165" t="s">
        <v>340</v>
      </c>
      <c r="JPI427" s="165" t="s">
        <v>340</v>
      </c>
      <c r="JPJ427" s="165" t="s">
        <v>340</v>
      </c>
      <c r="JPK427" s="165" t="s">
        <v>340</v>
      </c>
      <c r="JPL427" s="165" t="s">
        <v>340</v>
      </c>
      <c r="JPM427" s="165" t="s">
        <v>340</v>
      </c>
      <c r="JPN427" s="165" t="s">
        <v>340</v>
      </c>
      <c r="JPO427" s="165" t="s">
        <v>340</v>
      </c>
      <c r="JPP427" s="165" t="s">
        <v>340</v>
      </c>
      <c r="JPQ427" s="165" t="s">
        <v>340</v>
      </c>
      <c r="JPR427" s="165" t="s">
        <v>340</v>
      </c>
      <c r="JPS427" s="165" t="s">
        <v>340</v>
      </c>
      <c r="JPT427" s="165" t="s">
        <v>340</v>
      </c>
      <c r="JPU427" s="165" t="s">
        <v>340</v>
      </c>
      <c r="JPV427" s="165" t="s">
        <v>340</v>
      </c>
      <c r="JPW427" s="165" t="s">
        <v>340</v>
      </c>
      <c r="JPX427" s="165" t="s">
        <v>340</v>
      </c>
      <c r="JPY427" s="165" t="s">
        <v>340</v>
      </c>
      <c r="JPZ427" s="165" t="s">
        <v>340</v>
      </c>
      <c r="JQA427" s="165" t="s">
        <v>340</v>
      </c>
      <c r="JQB427" s="165" t="s">
        <v>340</v>
      </c>
      <c r="JQC427" s="165" t="s">
        <v>340</v>
      </c>
      <c r="JQD427" s="165" t="s">
        <v>340</v>
      </c>
      <c r="JQE427" s="165" t="s">
        <v>340</v>
      </c>
      <c r="JQF427" s="165" t="s">
        <v>340</v>
      </c>
      <c r="JQG427" s="165" t="s">
        <v>340</v>
      </c>
      <c r="JQH427" s="165" t="s">
        <v>340</v>
      </c>
      <c r="JQI427" s="165" t="s">
        <v>340</v>
      </c>
      <c r="JQJ427" s="165" t="s">
        <v>340</v>
      </c>
      <c r="JQK427" s="165" t="s">
        <v>340</v>
      </c>
      <c r="JQL427" s="165" t="s">
        <v>340</v>
      </c>
      <c r="JQM427" s="165" t="s">
        <v>340</v>
      </c>
      <c r="JQN427" s="165" t="s">
        <v>340</v>
      </c>
      <c r="JQO427" s="165" t="s">
        <v>340</v>
      </c>
      <c r="JQP427" s="165" t="s">
        <v>340</v>
      </c>
      <c r="JQQ427" s="165" t="s">
        <v>340</v>
      </c>
      <c r="JQR427" s="165" t="s">
        <v>340</v>
      </c>
      <c r="JQS427" s="165" t="s">
        <v>340</v>
      </c>
      <c r="JQT427" s="165" t="s">
        <v>340</v>
      </c>
      <c r="JQU427" s="165" t="s">
        <v>340</v>
      </c>
      <c r="JQV427" s="165" t="s">
        <v>340</v>
      </c>
      <c r="JQW427" s="165" t="s">
        <v>340</v>
      </c>
      <c r="JQX427" s="165" t="s">
        <v>340</v>
      </c>
      <c r="JQY427" s="165" t="s">
        <v>340</v>
      </c>
      <c r="JQZ427" s="165" t="s">
        <v>340</v>
      </c>
      <c r="JRA427" s="165" t="s">
        <v>340</v>
      </c>
      <c r="JRB427" s="165" t="s">
        <v>340</v>
      </c>
      <c r="JRC427" s="165" t="s">
        <v>340</v>
      </c>
      <c r="JRD427" s="165" t="s">
        <v>340</v>
      </c>
      <c r="JRE427" s="165" t="s">
        <v>340</v>
      </c>
      <c r="JRF427" s="165" t="s">
        <v>340</v>
      </c>
      <c r="JRG427" s="165" t="s">
        <v>340</v>
      </c>
      <c r="JRH427" s="165" t="s">
        <v>340</v>
      </c>
      <c r="JRI427" s="165" t="s">
        <v>340</v>
      </c>
      <c r="JRJ427" s="165" t="s">
        <v>340</v>
      </c>
      <c r="JRK427" s="165" t="s">
        <v>340</v>
      </c>
      <c r="JRL427" s="165" t="s">
        <v>340</v>
      </c>
      <c r="JRM427" s="165" t="s">
        <v>340</v>
      </c>
      <c r="JRN427" s="165" t="s">
        <v>340</v>
      </c>
      <c r="JRO427" s="165" t="s">
        <v>340</v>
      </c>
      <c r="JRP427" s="165" t="s">
        <v>340</v>
      </c>
      <c r="JRQ427" s="165" t="s">
        <v>340</v>
      </c>
      <c r="JRR427" s="165" t="s">
        <v>340</v>
      </c>
      <c r="JRS427" s="165" t="s">
        <v>340</v>
      </c>
      <c r="JRT427" s="165" t="s">
        <v>340</v>
      </c>
      <c r="JRU427" s="165" t="s">
        <v>340</v>
      </c>
      <c r="JRV427" s="165" t="s">
        <v>340</v>
      </c>
      <c r="JRW427" s="165" t="s">
        <v>340</v>
      </c>
      <c r="JRX427" s="165" t="s">
        <v>340</v>
      </c>
      <c r="JRY427" s="165" t="s">
        <v>340</v>
      </c>
      <c r="JRZ427" s="165" t="s">
        <v>340</v>
      </c>
      <c r="JSA427" s="165" t="s">
        <v>340</v>
      </c>
      <c r="JSB427" s="165" t="s">
        <v>340</v>
      </c>
      <c r="JSC427" s="165" t="s">
        <v>340</v>
      </c>
      <c r="JSD427" s="165" t="s">
        <v>340</v>
      </c>
      <c r="JSE427" s="165" t="s">
        <v>340</v>
      </c>
      <c r="JSF427" s="165" t="s">
        <v>340</v>
      </c>
      <c r="JSG427" s="165" t="s">
        <v>340</v>
      </c>
      <c r="JSH427" s="165" t="s">
        <v>340</v>
      </c>
      <c r="JSI427" s="165" t="s">
        <v>340</v>
      </c>
      <c r="JSJ427" s="165" t="s">
        <v>340</v>
      </c>
      <c r="JSK427" s="165" t="s">
        <v>340</v>
      </c>
      <c r="JSL427" s="165" t="s">
        <v>340</v>
      </c>
      <c r="JSM427" s="165" t="s">
        <v>340</v>
      </c>
      <c r="JSN427" s="165" t="s">
        <v>340</v>
      </c>
      <c r="JSO427" s="165" t="s">
        <v>340</v>
      </c>
      <c r="JSP427" s="165" t="s">
        <v>340</v>
      </c>
      <c r="JSQ427" s="165" t="s">
        <v>340</v>
      </c>
      <c r="JSR427" s="165" t="s">
        <v>340</v>
      </c>
      <c r="JSS427" s="165" t="s">
        <v>340</v>
      </c>
      <c r="JST427" s="165" t="s">
        <v>340</v>
      </c>
      <c r="JSU427" s="165" t="s">
        <v>340</v>
      </c>
      <c r="JSV427" s="165" t="s">
        <v>340</v>
      </c>
      <c r="JSW427" s="165" t="s">
        <v>340</v>
      </c>
      <c r="JSX427" s="165" t="s">
        <v>340</v>
      </c>
      <c r="JSY427" s="165" t="s">
        <v>340</v>
      </c>
      <c r="JSZ427" s="165" t="s">
        <v>340</v>
      </c>
      <c r="JTA427" s="165" t="s">
        <v>340</v>
      </c>
      <c r="JTB427" s="165" t="s">
        <v>340</v>
      </c>
      <c r="JTC427" s="165" t="s">
        <v>340</v>
      </c>
      <c r="JTD427" s="165" t="s">
        <v>340</v>
      </c>
      <c r="JTE427" s="165" t="s">
        <v>340</v>
      </c>
      <c r="JTF427" s="165" t="s">
        <v>340</v>
      </c>
      <c r="JTG427" s="165" t="s">
        <v>340</v>
      </c>
      <c r="JTH427" s="165" t="s">
        <v>340</v>
      </c>
      <c r="JTI427" s="165" t="s">
        <v>340</v>
      </c>
      <c r="JTJ427" s="165" t="s">
        <v>340</v>
      </c>
      <c r="JTK427" s="165" t="s">
        <v>340</v>
      </c>
      <c r="JTL427" s="165" t="s">
        <v>340</v>
      </c>
      <c r="JTM427" s="165" t="s">
        <v>340</v>
      </c>
      <c r="JTN427" s="165" t="s">
        <v>340</v>
      </c>
      <c r="JTO427" s="165" t="s">
        <v>340</v>
      </c>
      <c r="JTP427" s="165" t="s">
        <v>340</v>
      </c>
      <c r="JTQ427" s="165" t="s">
        <v>340</v>
      </c>
      <c r="JTR427" s="165" t="s">
        <v>340</v>
      </c>
      <c r="JTS427" s="165" t="s">
        <v>340</v>
      </c>
      <c r="JTT427" s="165" t="s">
        <v>340</v>
      </c>
      <c r="JTU427" s="165" t="s">
        <v>340</v>
      </c>
      <c r="JTV427" s="165" t="s">
        <v>340</v>
      </c>
      <c r="JTW427" s="165" t="s">
        <v>340</v>
      </c>
      <c r="JTX427" s="165" t="s">
        <v>340</v>
      </c>
      <c r="JTY427" s="165" t="s">
        <v>340</v>
      </c>
      <c r="JTZ427" s="165" t="s">
        <v>340</v>
      </c>
      <c r="JUA427" s="165" t="s">
        <v>340</v>
      </c>
      <c r="JUB427" s="165" t="s">
        <v>340</v>
      </c>
      <c r="JUC427" s="165" t="s">
        <v>340</v>
      </c>
      <c r="JUD427" s="165" t="s">
        <v>340</v>
      </c>
      <c r="JUE427" s="165" t="s">
        <v>340</v>
      </c>
      <c r="JUF427" s="165" t="s">
        <v>340</v>
      </c>
      <c r="JUG427" s="165" t="s">
        <v>340</v>
      </c>
      <c r="JUH427" s="165" t="s">
        <v>340</v>
      </c>
      <c r="JUI427" s="165" t="s">
        <v>340</v>
      </c>
      <c r="JUJ427" s="165" t="s">
        <v>340</v>
      </c>
      <c r="JUK427" s="165" t="s">
        <v>340</v>
      </c>
      <c r="JUL427" s="165" t="s">
        <v>340</v>
      </c>
      <c r="JUM427" s="165" t="s">
        <v>340</v>
      </c>
      <c r="JUN427" s="165" t="s">
        <v>340</v>
      </c>
      <c r="JUO427" s="165" t="s">
        <v>340</v>
      </c>
      <c r="JUP427" s="165" t="s">
        <v>340</v>
      </c>
      <c r="JUQ427" s="165" t="s">
        <v>340</v>
      </c>
      <c r="JUR427" s="165" t="s">
        <v>340</v>
      </c>
      <c r="JUS427" s="165" t="s">
        <v>340</v>
      </c>
      <c r="JUT427" s="165" t="s">
        <v>340</v>
      </c>
      <c r="JUU427" s="165" t="s">
        <v>340</v>
      </c>
      <c r="JUV427" s="165" t="s">
        <v>340</v>
      </c>
      <c r="JUW427" s="165" t="s">
        <v>340</v>
      </c>
      <c r="JUX427" s="165" t="s">
        <v>340</v>
      </c>
      <c r="JUY427" s="165" t="s">
        <v>340</v>
      </c>
      <c r="JUZ427" s="165" t="s">
        <v>340</v>
      </c>
      <c r="JVA427" s="165" t="s">
        <v>340</v>
      </c>
      <c r="JVB427" s="165" t="s">
        <v>340</v>
      </c>
      <c r="JVC427" s="165" t="s">
        <v>340</v>
      </c>
      <c r="JVD427" s="165" t="s">
        <v>340</v>
      </c>
      <c r="JVE427" s="165" t="s">
        <v>340</v>
      </c>
      <c r="JVF427" s="165" t="s">
        <v>340</v>
      </c>
      <c r="JVG427" s="165" t="s">
        <v>340</v>
      </c>
      <c r="JVH427" s="165" t="s">
        <v>340</v>
      </c>
      <c r="JVI427" s="165" t="s">
        <v>340</v>
      </c>
      <c r="JVJ427" s="165" t="s">
        <v>340</v>
      </c>
      <c r="JVK427" s="165" t="s">
        <v>340</v>
      </c>
      <c r="JVL427" s="165" t="s">
        <v>340</v>
      </c>
      <c r="JVM427" s="165" t="s">
        <v>340</v>
      </c>
      <c r="JVN427" s="165" t="s">
        <v>340</v>
      </c>
      <c r="JVO427" s="165" t="s">
        <v>340</v>
      </c>
      <c r="JVP427" s="165" t="s">
        <v>340</v>
      </c>
      <c r="JVQ427" s="165" t="s">
        <v>340</v>
      </c>
      <c r="JVR427" s="165" t="s">
        <v>340</v>
      </c>
      <c r="JVS427" s="165" t="s">
        <v>340</v>
      </c>
      <c r="JVT427" s="165" t="s">
        <v>340</v>
      </c>
      <c r="JVU427" s="165" t="s">
        <v>340</v>
      </c>
      <c r="JVV427" s="165" t="s">
        <v>340</v>
      </c>
      <c r="JVW427" s="165" t="s">
        <v>340</v>
      </c>
      <c r="JVX427" s="165" t="s">
        <v>340</v>
      </c>
      <c r="JVY427" s="165" t="s">
        <v>340</v>
      </c>
      <c r="JVZ427" s="165" t="s">
        <v>340</v>
      </c>
      <c r="JWA427" s="165" t="s">
        <v>340</v>
      </c>
      <c r="JWB427" s="165" t="s">
        <v>340</v>
      </c>
      <c r="JWC427" s="165" t="s">
        <v>340</v>
      </c>
      <c r="JWD427" s="165" t="s">
        <v>340</v>
      </c>
      <c r="JWE427" s="165" t="s">
        <v>340</v>
      </c>
      <c r="JWF427" s="165" t="s">
        <v>340</v>
      </c>
      <c r="JWG427" s="165" t="s">
        <v>340</v>
      </c>
      <c r="JWH427" s="165" t="s">
        <v>340</v>
      </c>
      <c r="JWI427" s="165" t="s">
        <v>340</v>
      </c>
      <c r="JWJ427" s="165" t="s">
        <v>340</v>
      </c>
      <c r="JWK427" s="165" t="s">
        <v>340</v>
      </c>
      <c r="JWL427" s="165" t="s">
        <v>340</v>
      </c>
      <c r="JWM427" s="165" t="s">
        <v>340</v>
      </c>
      <c r="JWN427" s="165" t="s">
        <v>340</v>
      </c>
      <c r="JWO427" s="165" t="s">
        <v>340</v>
      </c>
      <c r="JWP427" s="165" t="s">
        <v>340</v>
      </c>
      <c r="JWQ427" s="165" t="s">
        <v>340</v>
      </c>
      <c r="JWR427" s="165" t="s">
        <v>340</v>
      </c>
      <c r="JWS427" s="165" t="s">
        <v>340</v>
      </c>
      <c r="JWT427" s="165" t="s">
        <v>340</v>
      </c>
      <c r="JWU427" s="165" t="s">
        <v>340</v>
      </c>
      <c r="JWV427" s="165" t="s">
        <v>340</v>
      </c>
      <c r="JWW427" s="165" t="s">
        <v>340</v>
      </c>
      <c r="JWX427" s="165" t="s">
        <v>340</v>
      </c>
      <c r="JWY427" s="165" t="s">
        <v>340</v>
      </c>
      <c r="JWZ427" s="165" t="s">
        <v>340</v>
      </c>
      <c r="JXA427" s="165" t="s">
        <v>340</v>
      </c>
      <c r="JXB427" s="165" t="s">
        <v>340</v>
      </c>
      <c r="JXC427" s="165" t="s">
        <v>340</v>
      </c>
      <c r="JXD427" s="165" t="s">
        <v>340</v>
      </c>
      <c r="JXE427" s="165" t="s">
        <v>340</v>
      </c>
      <c r="JXF427" s="165" t="s">
        <v>340</v>
      </c>
      <c r="JXG427" s="165" t="s">
        <v>340</v>
      </c>
      <c r="JXH427" s="165" t="s">
        <v>340</v>
      </c>
      <c r="JXI427" s="165" t="s">
        <v>340</v>
      </c>
      <c r="JXJ427" s="165" t="s">
        <v>340</v>
      </c>
      <c r="JXK427" s="165" t="s">
        <v>340</v>
      </c>
      <c r="JXL427" s="165" t="s">
        <v>340</v>
      </c>
      <c r="JXM427" s="165" t="s">
        <v>340</v>
      </c>
      <c r="JXN427" s="165" t="s">
        <v>340</v>
      </c>
      <c r="JXO427" s="165" t="s">
        <v>340</v>
      </c>
      <c r="JXP427" s="165" t="s">
        <v>340</v>
      </c>
      <c r="JXQ427" s="165" t="s">
        <v>340</v>
      </c>
      <c r="JXR427" s="165" t="s">
        <v>340</v>
      </c>
      <c r="JXS427" s="165" t="s">
        <v>340</v>
      </c>
      <c r="JXT427" s="165" t="s">
        <v>340</v>
      </c>
      <c r="JXU427" s="165" t="s">
        <v>340</v>
      </c>
      <c r="JXV427" s="165" t="s">
        <v>340</v>
      </c>
      <c r="JXW427" s="165" t="s">
        <v>340</v>
      </c>
      <c r="JXX427" s="165" t="s">
        <v>340</v>
      </c>
      <c r="JXY427" s="165" t="s">
        <v>340</v>
      </c>
      <c r="JXZ427" s="165" t="s">
        <v>340</v>
      </c>
      <c r="JYA427" s="165" t="s">
        <v>340</v>
      </c>
      <c r="JYB427" s="165" t="s">
        <v>340</v>
      </c>
      <c r="JYC427" s="165" t="s">
        <v>340</v>
      </c>
      <c r="JYD427" s="165" t="s">
        <v>340</v>
      </c>
      <c r="JYE427" s="165" t="s">
        <v>340</v>
      </c>
      <c r="JYF427" s="165" t="s">
        <v>340</v>
      </c>
      <c r="JYG427" s="165" t="s">
        <v>340</v>
      </c>
      <c r="JYH427" s="165" t="s">
        <v>340</v>
      </c>
      <c r="JYI427" s="165" t="s">
        <v>340</v>
      </c>
      <c r="JYJ427" s="165" t="s">
        <v>340</v>
      </c>
      <c r="JYK427" s="165" t="s">
        <v>340</v>
      </c>
      <c r="JYL427" s="165" t="s">
        <v>340</v>
      </c>
      <c r="JYM427" s="165" t="s">
        <v>340</v>
      </c>
      <c r="JYN427" s="165" t="s">
        <v>340</v>
      </c>
      <c r="JYO427" s="165" t="s">
        <v>340</v>
      </c>
      <c r="JYP427" s="165" t="s">
        <v>340</v>
      </c>
      <c r="JYQ427" s="165" t="s">
        <v>340</v>
      </c>
      <c r="JYR427" s="165" t="s">
        <v>340</v>
      </c>
      <c r="JYS427" s="165" t="s">
        <v>340</v>
      </c>
      <c r="JYT427" s="165" t="s">
        <v>340</v>
      </c>
      <c r="JYU427" s="165" t="s">
        <v>340</v>
      </c>
      <c r="JYV427" s="165" t="s">
        <v>340</v>
      </c>
      <c r="JYW427" s="165" t="s">
        <v>340</v>
      </c>
      <c r="JYX427" s="165" t="s">
        <v>340</v>
      </c>
      <c r="JYY427" s="165" t="s">
        <v>340</v>
      </c>
      <c r="JYZ427" s="165" t="s">
        <v>340</v>
      </c>
      <c r="JZA427" s="165" t="s">
        <v>340</v>
      </c>
      <c r="JZB427" s="165" t="s">
        <v>340</v>
      </c>
      <c r="JZC427" s="165" t="s">
        <v>340</v>
      </c>
      <c r="JZD427" s="165" t="s">
        <v>340</v>
      </c>
      <c r="JZE427" s="165" t="s">
        <v>340</v>
      </c>
      <c r="JZF427" s="165" t="s">
        <v>340</v>
      </c>
      <c r="JZG427" s="165" t="s">
        <v>340</v>
      </c>
      <c r="JZH427" s="165" t="s">
        <v>340</v>
      </c>
      <c r="JZI427" s="165" t="s">
        <v>340</v>
      </c>
      <c r="JZJ427" s="165" t="s">
        <v>340</v>
      </c>
      <c r="JZK427" s="165" t="s">
        <v>340</v>
      </c>
      <c r="JZL427" s="165" t="s">
        <v>340</v>
      </c>
      <c r="JZM427" s="165" t="s">
        <v>340</v>
      </c>
      <c r="JZN427" s="165" t="s">
        <v>340</v>
      </c>
      <c r="JZO427" s="165" t="s">
        <v>340</v>
      </c>
      <c r="JZP427" s="165" t="s">
        <v>340</v>
      </c>
      <c r="JZQ427" s="165" t="s">
        <v>340</v>
      </c>
      <c r="JZR427" s="165" t="s">
        <v>340</v>
      </c>
      <c r="JZS427" s="165" t="s">
        <v>340</v>
      </c>
      <c r="JZT427" s="165" t="s">
        <v>340</v>
      </c>
      <c r="JZU427" s="165" t="s">
        <v>340</v>
      </c>
      <c r="JZV427" s="165" t="s">
        <v>340</v>
      </c>
      <c r="JZW427" s="165" t="s">
        <v>340</v>
      </c>
      <c r="JZX427" s="165" t="s">
        <v>340</v>
      </c>
      <c r="JZY427" s="165" t="s">
        <v>340</v>
      </c>
      <c r="JZZ427" s="165" t="s">
        <v>340</v>
      </c>
      <c r="KAA427" s="165" t="s">
        <v>340</v>
      </c>
      <c r="KAB427" s="165" t="s">
        <v>340</v>
      </c>
      <c r="KAC427" s="165" t="s">
        <v>340</v>
      </c>
      <c r="KAD427" s="165" t="s">
        <v>340</v>
      </c>
      <c r="KAE427" s="165" t="s">
        <v>340</v>
      </c>
      <c r="KAF427" s="165" t="s">
        <v>340</v>
      </c>
      <c r="KAG427" s="165" t="s">
        <v>340</v>
      </c>
      <c r="KAH427" s="165" t="s">
        <v>340</v>
      </c>
      <c r="KAI427" s="165" t="s">
        <v>340</v>
      </c>
      <c r="KAJ427" s="165" t="s">
        <v>340</v>
      </c>
      <c r="KAK427" s="165" t="s">
        <v>340</v>
      </c>
      <c r="KAL427" s="165" t="s">
        <v>340</v>
      </c>
      <c r="KAM427" s="165" t="s">
        <v>340</v>
      </c>
      <c r="KAN427" s="165" t="s">
        <v>340</v>
      </c>
      <c r="KAO427" s="165" t="s">
        <v>340</v>
      </c>
      <c r="KAP427" s="165" t="s">
        <v>340</v>
      </c>
      <c r="KAQ427" s="165" t="s">
        <v>340</v>
      </c>
      <c r="KAR427" s="165" t="s">
        <v>340</v>
      </c>
      <c r="KAS427" s="165" t="s">
        <v>340</v>
      </c>
      <c r="KAT427" s="165" t="s">
        <v>340</v>
      </c>
      <c r="KAU427" s="165" t="s">
        <v>340</v>
      </c>
      <c r="KAV427" s="165" t="s">
        <v>340</v>
      </c>
      <c r="KAW427" s="165" t="s">
        <v>340</v>
      </c>
      <c r="KAX427" s="165" t="s">
        <v>340</v>
      </c>
      <c r="KAY427" s="165" t="s">
        <v>340</v>
      </c>
      <c r="KAZ427" s="165" t="s">
        <v>340</v>
      </c>
      <c r="KBA427" s="165" t="s">
        <v>340</v>
      </c>
      <c r="KBB427" s="165" t="s">
        <v>340</v>
      </c>
      <c r="KBC427" s="165" t="s">
        <v>340</v>
      </c>
      <c r="KBD427" s="165" t="s">
        <v>340</v>
      </c>
      <c r="KBE427" s="165" t="s">
        <v>340</v>
      </c>
      <c r="KBF427" s="165" t="s">
        <v>340</v>
      </c>
      <c r="KBG427" s="165" t="s">
        <v>340</v>
      </c>
      <c r="KBH427" s="165" t="s">
        <v>340</v>
      </c>
      <c r="KBI427" s="165" t="s">
        <v>340</v>
      </c>
      <c r="KBJ427" s="165" t="s">
        <v>340</v>
      </c>
      <c r="KBK427" s="165" t="s">
        <v>340</v>
      </c>
      <c r="KBL427" s="165" t="s">
        <v>340</v>
      </c>
      <c r="KBM427" s="165" t="s">
        <v>340</v>
      </c>
      <c r="KBN427" s="165" t="s">
        <v>340</v>
      </c>
      <c r="KBO427" s="165" t="s">
        <v>340</v>
      </c>
      <c r="KBP427" s="165" t="s">
        <v>340</v>
      </c>
      <c r="KBQ427" s="165" t="s">
        <v>340</v>
      </c>
      <c r="KBR427" s="165" t="s">
        <v>340</v>
      </c>
      <c r="KBS427" s="165" t="s">
        <v>340</v>
      </c>
      <c r="KBT427" s="165" t="s">
        <v>340</v>
      </c>
      <c r="KBU427" s="165" t="s">
        <v>340</v>
      </c>
      <c r="KBV427" s="165" t="s">
        <v>340</v>
      </c>
      <c r="KBW427" s="165" t="s">
        <v>340</v>
      </c>
      <c r="KBX427" s="165" t="s">
        <v>340</v>
      </c>
      <c r="KBY427" s="165" t="s">
        <v>340</v>
      </c>
      <c r="KBZ427" s="165" t="s">
        <v>340</v>
      </c>
      <c r="KCA427" s="165" t="s">
        <v>340</v>
      </c>
      <c r="KCB427" s="165" t="s">
        <v>340</v>
      </c>
      <c r="KCC427" s="165" t="s">
        <v>340</v>
      </c>
      <c r="KCD427" s="165" t="s">
        <v>340</v>
      </c>
      <c r="KCE427" s="165" t="s">
        <v>340</v>
      </c>
      <c r="KCF427" s="165" t="s">
        <v>340</v>
      </c>
      <c r="KCG427" s="165" t="s">
        <v>340</v>
      </c>
      <c r="KCH427" s="165" t="s">
        <v>340</v>
      </c>
      <c r="KCI427" s="165" t="s">
        <v>340</v>
      </c>
      <c r="KCJ427" s="165" t="s">
        <v>340</v>
      </c>
      <c r="KCK427" s="165" t="s">
        <v>340</v>
      </c>
      <c r="KCL427" s="165" t="s">
        <v>340</v>
      </c>
      <c r="KCM427" s="165" t="s">
        <v>340</v>
      </c>
      <c r="KCN427" s="165" t="s">
        <v>340</v>
      </c>
      <c r="KCO427" s="165" t="s">
        <v>340</v>
      </c>
      <c r="KCP427" s="165" t="s">
        <v>340</v>
      </c>
      <c r="KCQ427" s="165" t="s">
        <v>340</v>
      </c>
      <c r="KCR427" s="165" t="s">
        <v>340</v>
      </c>
      <c r="KCS427" s="165" t="s">
        <v>340</v>
      </c>
      <c r="KCT427" s="165" t="s">
        <v>340</v>
      </c>
      <c r="KCU427" s="165" t="s">
        <v>340</v>
      </c>
      <c r="KCV427" s="165" t="s">
        <v>340</v>
      </c>
      <c r="KCW427" s="165" t="s">
        <v>340</v>
      </c>
      <c r="KCX427" s="165" t="s">
        <v>340</v>
      </c>
      <c r="KCY427" s="165" t="s">
        <v>340</v>
      </c>
      <c r="KCZ427" s="165" t="s">
        <v>340</v>
      </c>
      <c r="KDA427" s="165" t="s">
        <v>340</v>
      </c>
      <c r="KDB427" s="165" t="s">
        <v>340</v>
      </c>
      <c r="KDC427" s="165" t="s">
        <v>340</v>
      </c>
      <c r="KDD427" s="165" t="s">
        <v>340</v>
      </c>
      <c r="KDE427" s="165" t="s">
        <v>340</v>
      </c>
      <c r="KDF427" s="165" t="s">
        <v>340</v>
      </c>
      <c r="KDG427" s="165" t="s">
        <v>340</v>
      </c>
      <c r="KDH427" s="165" t="s">
        <v>340</v>
      </c>
      <c r="KDI427" s="165" t="s">
        <v>340</v>
      </c>
      <c r="KDJ427" s="165" t="s">
        <v>340</v>
      </c>
      <c r="KDK427" s="165" t="s">
        <v>340</v>
      </c>
      <c r="KDL427" s="165" t="s">
        <v>340</v>
      </c>
      <c r="KDM427" s="165" t="s">
        <v>340</v>
      </c>
      <c r="KDN427" s="165" t="s">
        <v>340</v>
      </c>
      <c r="KDO427" s="165" t="s">
        <v>340</v>
      </c>
      <c r="KDP427" s="165" t="s">
        <v>340</v>
      </c>
      <c r="KDQ427" s="165" t="s">
        <v>340</v>
      </c>
      <c r="KDR427" s="165" t="s">
        <v>340</v>
      </c>
      <c r="KDS427" s="165" t="s">
        <v>340</v>
      </c>
      <c r="KDT427" s="165" t="s">
        <v>340</v>
      </c>
      <c r="KDU427" s="165" t="s">
        <v>340</v>
      </c>
      <c r="KDV427" s="165" t="s">
        <v>340</v>
      </c>
      <c r="KDW427" s="165" t="s">
        <v>340</v>
      </c>
      <c r="KDX427" s="165" t="s">
        <v>340</v>
      </c>
      <c r="KDY427" s="165" t="s">
        <v>340</v>
      </c>
      <c r="KDZ427" s="165" t="s">
        <v>340</v>
      </c>
      <c r="KEA427" s="165" t="s">
        <v>340</v>
      </c>
      <c r="KEB427" s="165" t="s">
        <v>340</v>
      </c>
      <c r="KEC427" s="165" t="s">
        <v>340</v>
      </c>
      <c r="KED427" s="165" t="s">
        <v>340</v>
      </c>
      <c r="KEE427" s="165" t="s">
        <v>340</v>
      </c>
      <c r="KEF427" s="165" t="s">
        <v>340</v>
      </c>
      <c r="KEG427" s="165" t="s">
        <v>340</v>
      </c>
      <c r="KEH427" s="165" t="s">
        <v>340</v>
      </c>
      <c r="KEI427" s="165" t="s">
        <v>340</v>
      </c>
      <c r="KEJ427" s="165" t="s">
        <v>340</v>
      </c>
      <c r="KEK427" s="165" t="s">
        <v>340</v>
      </c>
      <c r="KEL427" s="165" t="s">
        <v>340</v>
      </c>
      <c r="KEM427" s="165" t="s">
        <v>340</v>
      </c>
      <c r="KEN427" s="165" t="s">
        <v>340</v>
      </c>
      <c r="KEO427" s="165" t="s">
        <v>340</v>
      </c>
      <c r="KEP427" s="165" t="s">
        <v>340</v>
      </c>
      <c r="KEQ427" s="165" t="s">
        <v>340</v>
      </c>
      <c r="KER427" s="165" t="s">
        <v>340</v>
      </c>
      <c r="KES427" s="165" t="s">
        <v>340</v>
      </c>
      <c r="KET427" s="165" t="s">
        <v>340</v>
      </c>
      <c r="KEU427" s="165" t="s">
        <v>340</v>
      </c>
      <c r="KEV427" s="165" t="s">
        <v>340</v>
      </c>
      <c r="KEW427" s="165" t="s">
        <v>340</v>
      </c>
      <c r="KEX427" s="165" t="s">
        <v>340</v>
      </c>
      <c r="KEY427" s="165" t="s">
        <v>340</v>
      </c>
      <c r="KEZ427" s="165" t="s">
        <v>340</v>
      </c>
      <c r="KFA427" s="165" t="s">
        <v>340</v>
      </c>
      <c r="KFB427" s="165" t="s">
        <v>340</v>
      </c>
      <c r="KFC427" s="165" t="s">
        <v>340</v>
      </c>
      <c r="KFD427" s="165" t="s">
        <v>340</v>
      </c>
      <c r="KFE427" s="165" t="s">
        <v>340</v>
      </c>
      <c r="KFF427" s="165" t="s">
        <v>340</v>
      </c>
      <c r="KFG427" s="165" t="s">
        <v>340</v>
      </c>
      <c r="KFH427" s="165" t="s">
        <v>340</v>
      </c>
      <c r="KFI427" s="165" t="s">
        <v>340</v>
      </c>
      <c r="KFJ427" s="165" t="s">
        <v>340</v>
      </c>
      <c r="KFK427" s="165" t="s">
        <v>340</v>
      </c>
      <c r="KFL427" s="165" t="s">
        <v>340</v>
      </c>
      <c r="KFM427" s="165" t="s">
        <v>340</v>
      </c>
      <c r="KFN427" s="165" t="s">
        <v>340</v>
      </c>
      <c r="KFO427" s="165" t="s">
        <v>340</v>
      </c>
      <c r="KFP427" s="165" t="s">
        <v>340</v>
      </c>
      <c r="KFQ427" s="165" t="s">
        <v>340</v>
      </c>
      <c r="KFR427" s="165" t="s">
        <v>340</v>
      </c>
      <c r="KFS427" s="165" t="s">
        <v>340</v>
      </c>
      <c r="KFT427" s="165" t="s">
        <v>340</v>
      </c>
      <c r="KFU427" s="165" t="s">
        <v>340</v>
      </c>
      <c r="KFV427" s="165" t="s">
        <v>340</v>
      </c>
      <c r="KFW427" s="165" t="s">
        <v>340</v>
      </c>
      <c r="KFX427" s="165" t="s">
        <v>340</v>
      </c>
      <c r="KFY427" s="165" t="s">
        <v>340</v>
      </c>
      <c r="KFZ427" s="165" t="s">
        <v>340</v>
      </c>
      <c r="KGA427" s="165" t="s">
        <v>340</v>
      </c>
      <c r="KGB427" s="165" t="s">
        <v>340</v>
      </c>
      <c r="KGC427" s="165" t="s">
        <v>340</v>
      </c>
      <c r="KGD427" s="165" t="s">
        <v>340</v>
      </c>
      <c r="KGE427" s="165" t="s">
        <v>340</v>
      </c>
      <c r="KGF427" s="165" t="s">
        <v>340</v>
      </c>
      <c r="KGG427" s="165" t="s">
        <v>340</v>
      </c>
      <c r="KGH427" s="165" t="s">
        <v>340</v>
      </c>
      <c r="KGI427" s="165" t="s">
        <v>340</v>
      </c>
      <c r="KGJ427" s="165" t="s">
        <v>340</v>
      </c>
      <c r="KGK427" s="165" t="s">
        <v>340</v>
      </c>
      <c r="KGL427" s="165" t="s">
        <v>340</v>
      </c>
      <c r="KGM427" s="165" t="s">
        <v>340</v>
      </c>
      <c r="KGN427" s="165" t="s">
        <v>340</v>
      </c>
      <c r="KGO427" s="165" t="s">
        <v>340</v>
      </c>
      <c r="KGP427" s="165" t="s">
        <v>340</v>
      </c>
      <c r="KGQ427" s="165" t="s">
        <v>340</v>
      </c>
      <c r="KGR427" s="165" t="s">
        <v>340</v>
      </c>
      <c r="KGS427" s="165" t="s">
        <v>340</v>
      </c>
      <c r="KGT427" s="165" t="s">
        <v>340</v>
      </c>
      <c r="KGU427" s="165" t="s">
        <v>340</v>
      </c>
      <c r="KGV427" s="165" t="s">
        <v>340</v>
      </c>
      <c r="KGW427" s="165" t="s">
        <v>340</v>
      </c>
      <c r="KGX427" s="165" t="s">
        <v>340</v>
      </c>
      <c r="KGY427" s="165" t="s">
        <v>340</v>
      </c>
      <c r="KGZ427" s="165" t="s">
        <v>340</v>
      </c>
      <c r="KHA427" s="165" t="s">
        <v>340</v>
      </c>
      <c r="KHB427" s="165" t="s">
        <v>340</v>
      </c>
      <c r="KHC427" s="165" t="s">
        <v>340</v>
      </c>
      <c r="KHD427" s="165" t="s">
        <v>340</v>
      </c>
      <c r="KHE427" s="165" t="s">
        <v>340</v>
      </c>
      <c r="KHF427" s="165" t="s">
        <v>340</v>
      </c>
      <c r="KHG427" s="165" t="s">
        <v>340</v>
      </c>
      <c r="KHH427" s="165" t="s">
        <v>340</v>
      </c>
      <c r="KHI427" s="165" t="s">
        <v>340</v>
      </c>
      <c r="KHJ427" s="165" t="s">
        <v>340</v>
      </c>
      <c r="KHK427" s="165" t="s">
        <v>340</v>
      </c>
      <c r="KHL427" s="165" t="s">
        <v>340</v>
      </c>
      <c r="KHM427" s="165" t="s">
        <v>340</v>
      </c>
      <c r="KHN427" s="165" t="s">
        <v>340</v>
      </c>
      <c r="KHO427" s="165" t="s">
        <v>340</v>
      </c>
      <c r="KHP427" s="165" t="s">
        <v>340</v>
      </c>
      <c r="KHQ427" s="165" t="s">
        <v>340</v>
      </c>
      <c r="KHR427" s="165" t="s">
        <v>340</v>
      </c>
      <c r="KHS427" s="165" t="s">
        <v>340</v>
      </c>
      <c r="KHT427" s="165" t="s">
        <v>340</v>
      </c>
      <c r="KHU427" s="165" t="s">
        <v>340</v>
      </c>
      <c r="KHV427" s="165" t="s">
        <v>340</v>
      </c>
      <c r="KHW427" s="165" t="s">
        <v>340</v>
      </c>
      <c r="KHX427" s="165" t="s">
        <v>340</v>
      </c>
      <c r="KHY427" s="165" t="s">
        <v>340</v>
      </c>
      <c r="KHZ427" s="165" t="s">
        <v>340</v>
      </c>
      <c r="KIA427" s="165" t="s">
        <v>340</v>
      </c>
      <c r="KIB427" s="165" t="s">
        <v>340</v>
      </c>
      <c r="KIC427" s="165" t="s">
        <v>340</v>
      </c>
      <c r="KID427" s="165" t="s">
        <v>340</v>
      </c>
      <c r="KIE427" s="165" t="s">
        <v>340</v>
      </c>
      <c r="KIF427" s="165" t="s">
        <v>340</v>
      </c>
      <c r="KIG427" s="165" t="s">
        <v>340</v>
      </c>
      <c r="KIH427" s="165" t="s">
        <v>340</v>
      </c>
      <c r="KII427" s="165" t="s">
        <v>340</v>
      </c>
      <c r="KIJ427" s="165" t="s">
        <v>340</v>
      </c>
      <c r="KIK427" s="165" t="s">
        <v>340</v>
      </c>
      <c r="KIL427" s="165" t="s">
        <v>340</v>
      </c>
      <c r="KIM427" s="165" t="s">
        <v>340</v>
      </c>
      <c r="KIN427" s="165" t="s">
        <v>340</v>
      </c>
      <c r="KIO427" s="165" t="s">
        <v>340</v>
      </c>
      <c r="KIP427" s="165" t="s">
        <v>340</v>
      </c>
      <c r="KIQ427" s="165" t="s">
        <v>340</v>
      </c>
      <c r="KIR427" s="165" t="s">
        <v>340</v>
      </c>
      <c r="KIS427" s="165" t="s">
        <v>340</v>
      </c>
      <c r="KIT427" s="165" t="s">
        <v>340</v>
      </c>
      <c r="KIU427" s="165" t="s">
        <v>340</v>
      </c>
      <c r="KIV427" s="165" t="s">
        <v>340</v>
      </c>
      <c r="KIW427" s="165" t="s">
        <v>340</v>
      </c>
      <c r="KIX427" s="165" t="s">
        <v>340</v>
      </c>
      <c r="KIY427" s="165" t="s">
        <v>340</v>
      </c>
      <c r="KIZ427" s="165" t="s">
        <v>340</v>
      </c>
      <c r="KJA427" s="165" t="s">
        <v>340</v>
      </c>
      <c r="KJB427" s="165" t="s">
        <v>340</v>
      </c>
      <c r="KJC427" s="165" t="s">
        <v>340</v>
      </c>
      <c r="KJD427" s="165" t="s">
        <v>340</v>
      </c>
      <c r="KJE427" s="165" t="s">
        <v>340</v>
      </c>
      <c r="KJF427" s="165" t="s">
        <v>340</v>
      </c>
      <c r="KJG427" s="165" t="s">
        <v>340</v>
      </c>
      <c r="KJH427" s="165" t="s">
        <v>340</v>
      </c>
      <c r="KJI427" s="165" t="s">
        <v>340</v>
      </c>
      <c r="KJJ427" s="165" t="s">
        <v>340</v>
      </c>
      <c r="KJK427" s="165" t="s">
        <v>340</v>
      </c>
      <c r="KJL427" s="165" t="s">
        <v>340</v>
      </c>
      <c r="KJM427" s="165" t="s">
        <v>340</v>
      </c>
      <c r="KJN427" s="165" t="s">
        <v>340</v>
      </c>
      <c r="KJO427" s="165" t="s">
        <v>340</v>
      </c>
      <c r="KJP427" s="165" t="s">
        <v>340</v>
      </c>
      <c r="KJQ427" s="165" t="s">
        <v>340</v>
      </c>
      <c r="KJR427" s="165" t="s">
        <v>340</v>
      </c>
      <c r="KJS427" s="165" t="s">
        <v>340</v>
      </c>
      <c r="KJT427" s="165" t="s">
        <v>340</v>
      </c>
      <c r="KJU427" s="165" t="s">
        <v>340</v>
      </c>
      <c r="KJV427" s="165" t="s">
        <v>340</v>
      </c>
      <c r="KJW427" s="165" t="s">
        <v>340</v>
      </c>
      <c r="KJX427" s="165" t="s">
        <v>340</v>
      </c>
      <c r="KJY427" s="165" t="s">
        <v>340</v>
      </c>
      <c r="KJZ427" s="165" t="s">
        <v>340</v>
      </c>
      <c r="KKA427" s="165" t="s">
        <v>340</v>
      </c>
      <c r="KKB427" s="165" t="s">
        <v>340</v>
      </c>
      <c r="KKC427" s="165" t="s">
        <v>340</v>
      </c>
      <c r="KKD427" s="165" t="s">
        <v>340</v>
      </c>
      <c r="KKE427" s="165" t="s">
        <v>340</v>
      </c>
      <c r="KKF427" s="165" t="s">
        <v>340</v>
      </c>
      <c r="KKG427" s="165" t="s">
        <v>340</v>
      </c>
      <c r="KKH427" s="165" t="s">
        <v>340</v>
      </c>
      <c r="KKI427" s="165" t="s">
        <v>340</v>
      </c>
      <c r="KKJ427" s="165" t="s">
        <v>340</v>
      </c>
      <c r="KKK427" s="165" t="s">
        <v>340</v>
      </c>
      <c r="KKL427" s="165" t="s">
        <v>340</v>
      </c>
      <c r="KKM427" s="165" t="s">
        <v>340</v>
      </c>
      <c r="KKN427" s="165" t="s">
        <v>340</v>
      </c>
      <c r="KKO427" s="165" t="s">
        <v>340</v>
      </c>
      <c r="KKP427" s="165" t="s">
        <v>340</v>
      </c>
      <c r="KKQ427" s="165" t="s">
        <v>340</v>
      </c>
      <c r="KKR427" s="165" t="s">
        <v>340</v>
      </c>
      <c r="KKS427" s="165" t="s">
        <v>340</v>
      </c>
      <c r="KKT427" s="165" t="s">
        <v>340</v>
      </c>
      <c r="KKU427" s="165" t="s">
        <v>340</v>
      </c>
      <c r="KKV427" s="165" t="s">
        <v>340</v>
      </c>
      <c r="KKW427" s="165" t="s">
        <v>340</v>
      </c>
      <c r="KKX427" s="165" t="s">
        <v>340</v>
      </c>
      <c r="KKY427" s="165" t="s">
        <v>340</v>
      </c>
      <c r="KKZ427" s="165" t="s">
        <v>340</v>
      </c>
      <c r="KLA427" s="165" t="s">
        <v>340</v>
      </c>
      <c r="KLB427" s="165" t="s">
        <v>340</v>
      </c>
      <c r="KLC427" s="165" t="s">
        <v>340</v>
      </c>
      <c r="KLD427" s="165" t="s">
        <v>340</v>
      </c>
      <c r="KLE427" s="165" t="s">
        <v>340</v>
      </c>
      <c r="KLF427" s="165" t="s">
        <v>340</v>
      </c>
      <c r="KLG427" s="165" t="s">
        <v>340</v>
      </c>
      <c r="KLH427" s="165" t="s">
        <v>340</v>
      </c>
      <c r="KLI427" s="165" t="s">
        <v>340</v>
      </c>
      <c r="KLJ427" s="165" t="s">
        <v>340</v>
      </c>
      <c r="KLK427" s="165" t="s">
        <v>340</v>
      </c>
      <c r="KLL427" s="165" t="s">
        <v>340</v>
      </c>
      <c r="KLM427" s="165" t="s">
        <v>340</v>
      </c>
      <c r="KLN427" s="165" t="s">
        <v>340</v>
      </c>
      <c r="KLO427" s="165" t="s">
        <v>340</v>
      </c>
      <c r="KLP427" s="165" t="s">
        <v>340</v>
      </c>
      <c r="KLQ427" s="165" t="s">
        <v>340</v>
      </c>
      <c r="KLR427" s="165" t="s">
        <v>340</v>
      </c>
      <c r="KLS427" s="165" t="s">
        <v>340</v>
      </c>
      <c r="KLT427" s="165" t="s">
        <v>340</v>
      </c>
      <c r="KLU427" s="165" t="s">
        <v>340</v>
      </c>
      <c r="KLV427" s="165" t="s">
        <v>340</v>
      </c>
      <c r="KLW427" s="165" t="s">
        <v>340</v>
      </c>
      <c r="KLX427" s="165" t="s">
        <v>340</v>
      </c>
      <c r="KLY427" s="165" t="s">
        <v>340</v>
      </c>
      <c r="KLZ427" s="165" t="s">
        <v>340</v>
      </c>
      <c r="KMA427" s="165" t="s">
        <v>340</v>
      </c>
      <c r="KMB427" s="165" t="s">
        <v>340</v>
      </c>
      <c r="KMC427" s="165" t="s">
        <v>340</v>
      </c>
      <c r="KMD427" s="165" t="s">
        <v>340</v>
      </c>
      <c r="KME427" s="165" t="s">
        <v>340</v>
      </c>
      <c r="KMF427" s="165" t="s">
        <v>340</v>
      </c>
      <c r="KMG427" s="165" t="s">
        <v>340</v>
      </c>
      <c r="KMH427" s="165" t="s">
        <v>340</v>
      </c>
      <c r="KMI427" s="165" t="s">
        <v>340</v>
      </c>
      <c r="KMJ427" s="165" t="s">
        <v>340</v>
      </c>
      <c r="KMK427" s="165" t="s">
        <v>340</v>
      </c>
      <c r="KML427" s="165" t="s">
        <v>340</v>
      </c>
      <c r="KMM427" s="165" t="s">
        <v>340</v>
      </c>
      <c r="KMN427" s="165" t="s">
        <v>340</v>
      </c>
      <c r="KMO427" s="165" t="s">
        <v>340</v>
      </c>
      <c r="KMP427" s="165" t="s">
        <v>340</v>
      </c>
      <c r="KMQ427" s="165" t="s">
        <v>340</v>
      </c>
      <c r="KMR427" s="165" t="s">
        <v>340</v>
      </c>
      <c r="KMS427" s="165" t="s">
        <v>340</v>
      </c>
      <c r="KMT427" s="165" t="s">
        <v>340</v>
      </c>
      <c r="KMU427" s="165" t="s">
        <v>340</v>
      </c>
      <c r="KMV427" s="165" t="s">
        <v>340</v>
      </c>
      <c r="KMW427" s="165" t="s">
        <v>340</v>
      </c>
      <c r="KMX427" s="165" t="s">
        <v>340</v>
      </c>
      <c r="KMY427" s="165" t="s">
        <v>340</v>
      </c>
      <c r="KMZ427" s="165" t="s">
        <v>340</v>
      </c>
      <c r="KNA427" s="165" t="s">
        <v>340</v>
      </c>
      <c r="KNB427" s="165" t="s">
        <v>340</v>
      </c>
      <c r="KNC427" s="165" t="s">
        <v>340</v>
      </c>
      <c r="KND427" s="165" t="s">
        <v>340</v>
      </c>
      <c r="KNE427" s="165" t="s">
        <v>340</v>
      </c>
      <c r="KNF427" s="165" t="s">
        <v>340</v>
      </c>
      <c r="KNG427" s="165" t="s">
        <v>340</v>
      </c>
      <c r="KNH427" s="165" t="s">
        <v>340</v>
      </c>
      <c r="KNI427" s="165" t="s">
        <v>340</v>
      </c>
      <c r="KNJ427" s="165" t="s">
        <v>340</v>
      </c>
      <c r="KNK427" s="165" t="s">
        <v>340</v>
      </c>
      <c r="KNL427" s="165" t="s">
        <v>340</v>
      </c>
      <c r="KNM427" s="165" t="s">
        <v>340</v>
      </c>
      <c r="KNN427" s="165" t="s">
        <v>340</v>
      </c>
      <c r="KNO427" s="165" t="s">
        <v>340</v>
      </c>
      <c r="KNP427" s="165" t="s">
        <v>340</v>
      </c>
      <c r="KNQ427" s="165" t="s">
        <v>340</v>
      </c>
      <c r="KNR427" s="165" t="s">
        <v>340</v>
      </c>
      <c r="KNS427" s="165" t="s">
        <v>340</v>
      </c>
      <c r="KNT427" s="165" t="s">
        <v>340</v>
      </c>
      <c r="KNU427" s="165" t="s">
        <v>340</v>
      </c>
      <c r="KNV427" s="165" t="s">
        <v>340</v>
      </c>
      <c r="KNW427" s="165" t="s">
        <v>340</v>
      </c>
      <c r="KNX427" s="165" t="s">
        <v>340</v>
      </c>
      <c r="KNY427" s="165" t="s">
        <v>340</v>
      </c>
      <c r="KNZ427" s="165" t="s">
        <v>340</v>
      </c>
      <c r="KOA427" s="165" t="s">
        <v>340</v>
      </c>
      <c r="KOB427" s="165" t="s">
        <v>340</v>
      </c>
      <c r="KOC427" s="165" t="s">
        <v>340</v>
      </c>
      <c r="KOD427" s="165" t="s">
        <v>340</v>
      </c>
      <c r="KOE427" s="165" t="s">
        <v>340</v>
      </c>
      <c r="KOF427" s="165" t="s">
        <v>340</v>
      </c>
      <c r="KOG427" s="165" t="s">
        <v>340</v>
      </c>
      <c r="KOH427" s="165" t="s">
        <v>340</v>
      </c>
      <c r="KOI427" s="165" t="s">
        <v>340</v>
      </c>
      <c r="KOJ427" s="165" t="s">
        <v>340</v>
      </c>
      <c r="KOK427" s="165" t="s">
        <v>340</v>
      </c>
      <c r="KOL427" s="165" t="s">
        <v>340</v>
      </c>
      <c r="KOM427" s="165" t="s">
        <v>340</v>
      </c>
      <c r="KON427" s="165" t="s">
        <v>340</v>
      </c>
      <c r="KOO427" s="165" t="s">
        <v>340</v>
      </c>
      <c r="KOP427" s="165" t="s">
        <v>340</v>
      </c>
      <c r="KOQ427" s="165" t="s">
        <v>340</v>
      </c>
      <c r="KOR427" s="165" t="s">
        <v>340</v>
      </c>
      <c r="KOS427" s="165" t="s">
        <v>340</v>
      </c>
      <c r="KOT427" s="165" t="s">
        <v>340</v>
      </c>
      <c r="KOU427" s="165" t="s">
        <v>340</v>
      </c>
      <c r="KOV427" s="165" t="s">
        <v>340</v>
      </c>
      <c r="KOW427" s="165" t="s">
        <v>340</v>
      </c>
      <c r="KOX427" s="165" t="s">
        <v>340</v>
      </c>
      <c r="KOY427" s="165" t="s">
        <v>340</v>
      </c>
      <c r="KOZ427" s="165" t="s">
        <v>340</v>
      </c>
      <c r="KPA427" s="165" t="s">
        <v>340</v>
      </c>
      <c r="KPB427" s="165" t="s">
        <v>340</v>
      </c>
      <c r="KPC427" s="165" t="s">
        <v>340</v>
      </c>
      <c r="KPD427" s="165" t="s">
        <v>340</v>
      </c>
      <c r="KPE427" s="165" t="s">
        <v>340</v>
      </c>
      <c r="KPF427" s="165" t="s">
        <v>340</v>
      </c>
      <c r="KPG427" s="165" t="s">
        <v>340</v>
      </c>
      <c r="KPH427" s="165" t="s">
        <v>340</v>
      </c>
      <c r="KPI427" s="165" t="s">
        <v>340</v>
      </c>
      <c r="KPJ427" s="165" t="s">
        <v>340</v>
      </c>
      <c r="KPK427" s="165" t="s">
        <v>340</v>
      </c>
      <c r="KPL427" s="165" t="s">
        <v>340</v>
      </c>
      <c r="KPM427" s="165" t="s">
        <v>340</v>
      </c>
      <c r="KPN427" s="165" t="s">
        <v>340</v>
      </c>
      <c r="KPO427" s="165" t="s">
        <v>340</v>
      </c>
      <c r="KPP427" s="165" t="s">
        <v>340</v>
      </c>
      <c r="KPQ427" s="165" t="s">
        <v>340</v>
      </c>
      <c r="KPR427" s="165" t="s">
        <v>340</v>
      </c>
      <c r="KPS427" s="165" t="s">
        <v>340</v>
      </c>
      <c r="KPT427" s="165" t="s">
        <v>340</v>
      </c>
      <c r="KPU427" s="165" t="s">
        <v>340</v>
      </c>
      <c r="KPV427" s="165" t="s">
        <v>340</v>
      </c>
      <c r="KPW427" s="165" t="s">
        <v>340</v>
      </c>
      <c r="KPX427" s="165" t="s">
        <v>340</v>
      </c>
      <c r="KPY427" s="165" t="s">
        <v>340</v>
      </c>
      <c r="KPZ427" s="165" t="s">
        <v>340</v>
      </c>
      <c r="KQA427" s="165" t="s">
        <v>340</v>
      </c>
      <c r="KQB427" s="165" t="s">
        <v>340</v>
      </c>
      <c r="KQC427" s="165" t="s">
        <v>340</v>
      </c>
      <c r="KQD427" s="165" t="s">
        <v>340</v>
      </c>
      <c r="KQE427" s="165" t="s">
        <v>340</v>
      </c>
      <c r="KQF427" s="165" t="s">
        <v>340</v>
      </c>
      <c r="KQG427" s="165" t="s">
        <v>340</v>
      </c>
      <c r="KQH427" s="165" t="s">
        <v>340</v>
      </c>
      <c r="KQI427" s="165" t="s">
        <v>340</v>
      </c>
      <c r="KQJ427" s="165" t="s">
        <v>340</v>
      </c>
      <c r="KQK427" s="165" t="s">
        <v>340</v>
      </c>
      <c r="KQL427" s="165" t="s">
        <v>340</v>
      </c>
      <c r="KQM427" s="165" t="s">
        <v>340</v>
      </c>
      <c r="KQN427" s="165" t="s">
        <v>340</v>
      </c>
      <c r="KQO427" s="165" t="s">
        <v>340</v>
      </c>
      <c r="KQP427" s="165" t="s">
        <v>340</v>
      </c>
      <c r="KQQ427" s="165" t="s">
        <v>340</v>
      </c>
      <c r="KQR427" s="165" t="s">
        <v>340</v>
      </c>
      <c r="KQS427" s="165" t="s">
        <v>340</v>
      </c>
      <c r="KQT427" s="165" t="s">
        <v>340</v>
      </c>
      <c r="KQU427" s="165" t="s">
        <v>340</v>
      </c>
      <c r="KQV427" s="165" t="s">
        <v>340</v>
      </c>
      <c r="KQW427" s="165" t="s">
        <v>340</v>
      </c>
      <c r="KQX427" s="165" t="s">
        <v>340</v>
      </c>
      <c r="KQY427" s="165" t="s">
        <v>340</v>
      </c>
      <c r="KQZ427" s="165" t="s">
        <v>340</v>
      </c>
      <c r="KRA427" s="165" t="s">
        <v>340</v>
      </c>
      <c r="KRB427" s="165" t="s">
        <v>340</v>
      </c>
      <c r="KRC427" s="165" t="s">
        <v>340</v>
      </c>
      <c r="KRD427" s="165" t="s">
        <v>340</v>
      </c>
      <c r="KRE427" s="165" t="s">
        <v>340</v>
      </c>
      <c r="KRF427" s="165" t="s">
        <v>340</v>
      </c>
      <c r="KRG427" s="165" t="s">
        <v>340</v>
      </c>
      <c r="KRH427" s="165" t="s">
        <v>340</v>
      </c>
      <c r="KRI427" s="165" t="s">
        <v>340</v>
      </c>
      <c r="KRJ427" s="165" t="s">
        <v>340</v>
      </c>
      <c r="KRK427" s="165" t="s">
        <v>340</v>
      </c>
      <c r="KRL427" s="165" t="s">
        <v>340</v>
      </c>
      <c r="KRM427" s="165" t="s">
        <v>340</v>
      </c>
      <c r="KRN427" s="165" t="s">
        <v>340</v>
      </c>
      <c r="KRO427" s="165" t="s">
        <v>340</v>
      </c>
      <c r="KRP427" s="165" t="s">
        <v>340</v>
      </c>
      <c r="KRQ427" s="165" t="s">
        <v>340</v>
      </c>
      <c r="KRR427" s="165" t="s">
        <v>340</v>
      </c>
      <c r="KRS427" s="165" t="s">
        <v>340</v>
      </c>
      <c r="KRT427" s="165" t="s">
        <v>340</v>
      </c>
      <c r="KRU427" s="165" t="s">
        <v>340</v>
      </c>
      <c r="KRV427" s="165" t="s">
        <v>340</v>
      </c>
      <c r="KRW427" s="165" t="s">
        <v>340</v>
      </c>
      <c r="KRX427" s="165" t="s">
        <v>340</v>
      </c>
      <c r="KRY427" s="165" t="s">
        <v>340</v>
      </c>
      <c r="KRZ427" s="165" t="s">
        <v>340</v>
      </c>
      <c r="KSA427" s="165" t="s">
        <v>340</v>
      </c>
      <c r="KSB427" s="165" t="s">
        <v>340</v>
      </c>
      <c r="KSC427" s="165" t="s">
        <v>340</v>
      </c>
      <c r="KSD427" s="165" t="s">
        <v>340</v>
      </c>
      <c r="KSE427" s="165" t="s">
        <v>340</v>
      </c>
      <c r="KSF427" s="165" t="s">
        <v>340</v>
      </c>
      <c r="KSG427" s="165" t="s">
        <v>340</v>
      </c>
      <c r="KSH427" s="165" t="s">
        <v>340</v>
      </c>
      <c r="KSI427" s="165" t="s">
        <v>340</v>
      </c>
      <c r="KSJ427" s="165" t="s">
        <v>340</v>
      </c>
      <c r="KSK427" s="165" t="s">
        <v>340</v>
      </c>
      <c r="KSL427" s="165" t="s">
        <v>340</v>
      </c>
      <c r="KSM427" s="165" t="s">
        <v>340</v>
      </c>
      <c r="KSN427" s="165" t="s">
        <v>340</v>
      </c>
      <c r="KSO427" s="165" t="s">
        <v>340</v>
      </c>
      <c r="KSP427" s="165" t="s">
        <v>340</v>
      </c>
      <c r="KSQ427" s="165" t="s">
        <v>340</v>
      </c>
      <c r="KSR427" s="165" t="s">
        <v>340</v>
      </c>
      <c r="KSS427" s="165" t="s">
        <v>340</v>
      </c>
      <c r="KST427" s="165" t="s">
        <v>340</v>
      </c>
      <c r="KSU427" s="165" t="s">
        <v>340</v>
      </c>
      <c r="KSV427" s="165" t="s">
        <v>340</v>
      </c>
      <c r="KSW427" s="165" t="s">
        <v>340</v>
      </c>
      <c r="KSX427" s="165" t="s">
        <v>340</v>
      </c>
      <c r="KSY427" s="165" t="s">
        <v>340</v>
      </c>
      <c r="KSZ427" s="165" t="s">
        <v>340</v>
      </c>
      <c r="KTA427" s="165" t="s">
        <v>340</v>
      </c>
      <c r="KTB427" s="165" t="s">
        <v>340</v>
      </c>
      <c r="KTC427" s="165" t="s">
        <v>340</v>
      </c>
      <c r="KTD427" s="165" t="s">
        <v>340</v>
      </c>
      <c r="KTE427" s="165" t="s">
        <v>340</v>
      </c>
      <c r="KTF427" s="165" t="s">
        <v>340</v>
      </c>
      <c r="KTG427" s="165" t="s">
        <v>340</v>
      </c>
      <c r="KTH427" s="165" t="s">
        <v>340</v>
      </c>
      <c r="KTI427" s="165" t="s">
        <v>340</v>
      </c>
      <c r="KTJ427" s="165" t="s">
        <v>340</v>
      </c>
      <c r="KTK427" s="165" t="s">
        <v>340</v>
      </c>
      <c r="KTL427" s="165" t="s">
        <v>340</v>
      </c>
      <c r="KTM427" s="165" t="s">
        <v>340</v>
      </c>
      <c r="KTN427" s="165" t="s">
        <v>340</v>
      </c>
      <c r="KTO427" s="165" t="s">
        <v>340</v>
      </c>
      <c r="KTP427" s="165" t="s">
        <v>340</v>
      </c>
      <c r="KTQ427" s="165" t="s">
        <v>340</v>
      </c>
      <c r="KTR427" s="165" t="s">
        <v>340</v>
      </c>
      <c r="KTS427" s="165" t="s">
        <v>340</v>
      </c>
      <c r="KTT427" s="165" t="s">
        <v>340</v>
      </c>
      <c r="KTU427" s="165" t="s">
        <v>340</v>
      </c>
      <c r="KTV427" s="165" t="s">
        <v>340</v>
      </c>
      <c r="KTW427" s="165" t="s">
        <v>340</v>
      </c>
      <c r="KTX427" s="165" t="s">
        <v>340</v>
      </c>
      <c r="KTY427" s="165" t="s">
        <v>340</v>
      </c>
      <c r="KTZ427" s="165" t="s">
        <v>340</v>
      </c>
      <c r="KUA427" s="165" t="s">
        <v>340</v>
      </c>
      <c r="KUB427" s="165" t="s">
        <v>340</v>
      </c>
      <c r="KUC427" s="165" t="s">
        <v>340</v>
      </c>
      <c r="KUD427" s="165" t="s">
        <v>340</v>
      </c>
      <c r="KUE427" s="165" t="s">
        <v>340</v>
      </c>
      <c r="KUF427" s="165" t="s">
        <v>340</v>
      </c>
      <c r="KUG427" s="165" t="s">
        <v>340</v>
      </c>
      <c r="KUH427" s="165" t="s">
        <v>340</v>
      </c>
      <c r="KUI427" s="165" t="s">
        <v>340</v>
      </c>
      <c r="KUJ427" s="165" t="s">
        <v>340</v>
      </c>
      <c r="KUK427" s="165" t="s">
        <v>340</v>
      </c>
      <c r="KUL427" s="165" t="s">
        <v>340</v>
      </c>
      <c r="KUM427" s="165" t="s">
        <v>340</v>
      </c>
      <c r="KUN427" s="165" t="s">
        <v>340</v>
      </c>
      <c r="KUO427" s="165" t="s">
        <v>340</v>
      </c>
      <c r="KUP427" s="165" t="s">
        <v>340</v>
      </c>
      <c r="KUQ427" s="165" t="s">
        <v>340</v>
      </c>
      <c r="KUR427" s="165" t="s">
        <v>340</v>
      </c>
      <c r="KUS427" s="165" t="s">
        <v>340</v>
      </c>
      <c r="KUT427" s="165" t="s">
        <v>340</v>
      </c>
      <c r="KUU427" s="165" t="s">
        <v>340</v>
      </c>
      <c r="KUV427" s="165" t="s">
        <v>340</v>
      </c>
      <c r="KUW427" s="165" t="s">
        <v>340</v>
      </c>
      <c r="KUX427" s="165" t="s">
        <v>340</v>
      </c>
      <c r="KUY427" s="165" t="s">
        <v>340</v>
      </c>
      <c r="KUZ427" s="165" t="s">
        <v>340</v>
      </c>
      <c r="KVA427" s="165" t="s">
        <v>340</v>
      </c>
      <c r="KVB427" s="165" t="s">
        <v>340</v>
      </c>
      <c r="KVC427" s="165" t="s">
        <v>340</v>
      </c>
      <c r="KVD427" s="165" t="s">
        <v>340</v>
      </c>
      <c r="KVE427" s="165" t="s">
        <v>340</v>
      </c>
      <c r="KVF427" s="165" t="s">
        <v>340</v>
      </c>
      <c r="KVG427" s="165" t="s">
        <v>340</v>
      </c>
      <c r="KVH427" s="165" t="s">
        <v>340</v>
      </c>
      <c r="KVI427" s="165" t="s">
        <v>340</v>
      </c>
      <c r="KVJ427" s="165" t="s">
        <v>340</v>
      </c>
      <c r="KVK427" s="165" t="s">
        <v>340</v>
      </c>
      <c r="KVL427" s="165" t="s">
        <v>340</v>
      </c>
      <c r="KVM427" s="165" t="s">
        <v>340</v>
      </c>
      <c r="KVN427" s="165" t="s">
        <v>340</v>
      </c>
      <c r="KVO427" s="165" t="s">
        <v>340</v>
      </c>
      <c r="KVP427" s="165" t="s">
        <v>340</v>
      </c>
      <c r="KVQ427" s="165" t="s">
        <v>340</v>
      </c>
      <c r="KVR427" s="165" t="s">
        <v>340</v>
      </c>
      <c r="KVS427" s="165" t="s">
        <v>340</v>
      </c>
      <c r="KVT427" s="165" t="s">
        <v>340</v>
      </c>
      <c r="KVU427" s="165" t="s">
        <v>340</v>
      </c>
      <c r="KVV427" s="165" t="s">
        <v>340</v>
      </c>
      <c r="KVW427" s="165" t="s">
        <v>340</v>
      </c>
      <c r="KVX427" s="165" t="s">
        <v>340</v>
      </c>
      <c r="KVY427" s="165" t="s">
        <v>340</v>
      </c>
      <c r="KVZ427" s="165" t="s">
        <v>340</v>
      </c>
      <c r="KWA427" s="165" t="s">
        <v>340</v>
      </c>
      <c r="KWB427" s="165" t="s">
        <v>340</v>
      </c>
      <c r="KWC427" s="165" t="s">
        <v>340</v>
      </c>
      <c r="KWD427" s="165" t="s">
        <v>340</v>
      </c>
      <c r="KWE427" s="165" t="s">
        <v>340</v>
      </c>
      <c r="KWF427" s="165" t="s">
        <v>340</v>
      </c>
      <c r="KWG427" s="165" t="s">
        <v>340</v>
      </c>
      <c r="KWH427" s="165" t="s">
        <v>340</v>
      </c>
      <c r="KWI427" s="165" t="s">
        <v>340</v>
      </c>
      <c r="KWJ427" s="165" t="s">
        <v>340</v>
      </c>
      <c r="KWK427" s="165" t="s">
        <v>340</v>
      </c>
      <c r="KWL427" s="165" t="s">
        <v>340</v>
      </c>
      <c r="KWM427" s="165" t="s">
        <v>340</v>
      </c>
      <c r="KWN427" s="165" t="s">
        <v>340</v>
      </c>
      <c r="KWO427" s="165" t="s">
        <v>340</v>
      </c>
      <c r="KWP427" s="165" t="s">
        <v>340</v>
      </c>
      <c r="KWQ427" s="165" t="s">
        <v>340</v>
      </c>
      <c r="KWR427" s="165" t="s">
        <v>340</v>
      </c>
      <c r="KWS427" s="165" t="s">
        <v>340</v>
      </c>
      <c r="KWT427" s="165" t="s">
        <v>340</v>
      </c>
      <c r="KWU427" s="165" t="s">
        <v>340</v>
      </c>
      <c r="KWV427" s="165" t="s">
        <v>340</v>
      </c>
      <c r="KWW427" s="165" t="s">
        <v>340</v>
      </c>
      <c r="KWX427" s="165" t="s">
        <v>340</v>
      </c>
      <c r="KWY427" s="165" t="s">
        <v>340</v>
      </c>
      <c r="KWZ427" s="165" t="s">
        <v>340</v>
      </c>
      <c r="KXA427" s="165" t="s">
        <v>340</v>
      </c>
      <c r="KXB427" s="165" t="s">
        <v>340</v>
      </c>
      <c r="KXC427" s="165" t="s">
        <v>340</v>
      </c>
      <c r="KXD427" s="165" t="s">
        <v>340</v>
      </c>
      <c r="KXE427" s="165" t="s">
        <v>340</v>
      </c>
      <c r="KXF427" s="165" t="s">
        <v>340</v>
      </c>
      <c r="KXG427" s="165" t="s">
        <v>340</v>
      </c>
      <c r="KXH427" s="165" t="s">
        <v>340</v>
      </c>
      <c r="KXI427" s="165" t="s">
        <v>340</v>
      </c>
      <c r="KXJ427" s="165" t="s">
        <v>340</v>
      </c>
      <c r="KXK427" s="165" t="s">
        <v>340</v>
      </c>
      <c r="KXL427" s="165" t="s">
        <v>340</v>
      </c>
      <c r="KXM427" s="165" t="s">
        <v>340</v>
      </c>
      <c r="KXN427" s="165" t="s">
        <v>340</v>
      </c>
      <c r="KXO427" s="165" t="s">
        <v>340</v>
      </c>
      <c r="KXP427" s="165" t="s">
        <v>340</v>
      </c>
      <c r="KXQ427" s="165" t="s">
        <v>340</v>
      </c>
      <c r="KXR427" s="165" t="s">
        <v>340</v>
      </c>
      <c r="KXS427" s="165" t="s">
        <v>340</v>
      </c>
      <c r="KXT427" s="165" t="s">
        <v>340</v>
      </c>
      <c r="KXU427" s="165" t="s">
        <v>340</v>
      </c>
      <c r="KXV427" s="165" t="s">
        <v>340</v>
      </c>
      <c r="KXW427" s="165" t="s">
        <v>340</v>
      </c>
      <c r="KXX427" s="165" t="s">
        <v>340</v>
      </c>
      <c r="KXY427" s="165" t="s">
        <v>340</v>
      </c>
      <c r="KXZ427" s="165" t="s">
        <v>340</v>
      </c>
      <c r="KYA427" s="165" t="s">
        <v>340</v>
      </c>
      <c r="KYB427" s="165" t="s">
        <v>340</v>
      </c>
      <c r="KYC427" s="165" t="s">
        <v>340</v>
      </c>
      <c r="KYD427" s="165" t="s">
        <v>340</v>
      </c>
      <c r="KYE427" s="165" t="s">
        <v>340</v>
      </c>
      <c r="KYF427" s="165" t="s">
        <v>340</v>
      </c>
      <c r="KYG427" s="165" t="s">
        <v>340</v>
      </c>
      <c r="KYH427" s="165" t="s">
        <v>340</v>
      </c>
      <c r="KYI427" s="165" t="s">
        <v>340</v>
      </c>
      <c r="KYJ427" s="165" t="s">
        <v>340</v>
      </c>
      <c r="KYK427" s="165" t="s">
        <v>340</v>
      </c>
      <c r="KYL427" s="165" t="s">
        <v>340</v>
      </c>
      <c r="KYM427" s="165" t="s">
        <v>340</v>
      </c>
      <c r="KYN427" s="165" t="s">
        <v>340</v>
      </c>
      <c r="KYO427" s="165" t="s">
        <v>340</v>
      </c>
      <c r="KYP427" s="165" t="s">
        <v>340</v>
      </c>
      <c r="KYQ427" s="165" t="s">
        <v>340</v>
      </c>
      <c r="KYR427" s="165" t="s">
        <v>340</v>
      </c>
      <c r="KYS427" s="165" t="s">
        <v>340</v>
      </c>
      <c r="KYT427" s="165" t="s">
        <v>340</v>
      </c>
      <c r="KYU427" s="165" t="s">
        <v>340</v>
      </c>
      <c r="KYV427" s="165" t="s">
        <v>340</v>
      </c>
      <c r="KYW427" s="165" t="s">
        <v>340</v>
      </c>
      <c r="KYX427" s="165" t="s">
        <v>340</v>
      </c>
      <c r="KYY427" s="165" t="s">
        <v>340</v>
      </c>
      <c r="KYZ427" s="165" t="s">
        <v>340</v>
      </c>
      <c r="KZA427" s="165" t="s">
        <v>340</v>
      </c>
      <c r="KZB427" s="165" t="s">
        <v>340</v>
      </c>
      <c r="KZC427" s="165" t="s">
        <v>340</v>
      </c>
      <c r="KZD427" s="165" t="s">
        <v>340</v>
      </c>
      <c r="KZE427" s="165" t="s">
        <v>340</v>
      </c>
      <c r="KZF427" s="165" t="s">
        <v>340</v>
      </c>
      <c r="KZG427" s="165" t="s">
        <v>340</v>
      </c>
      <c r="KZH427" s="165" t="s">
        <v>340</v>
      </c>
      <c r="KZI427" s="165" t="s">
        <v>340</v>
      </c>
      <c r="KZJ427" s="165" t="s">
        <v>340</v>
      </c>
      <c r="KZK427" s="165" t="s">
        <v>340</v>
      </c>
      <c r="KZL427" s="165" t="s">
        <v>340</v>
      </c>
      <c r="KZM427" s="165" t="s">
        <v>340</v>
      </c>
      <c r="KZN427" s="165" t="s">
        <v>340</v>
      </c>
      <c r="KZO427" s="165" t="s">
        <v>340</v>
      </c>
      <c r="KZP427" s="165" t="s">
        <v>340</v>
      </c>
      <c r="KZQ427" s="165" t="s">
        <v>340</v>
      </c>
      <c r="KZR427" s="165" t="s">
        <v>340</v>
      </c>
      <c r="KZS427" s="165" t="s">
        <v>340</v>
      </c>
      <c r="KZT427" s="165" t="s">
        <v>340</v>
      </c>
      <c r="KZU427" s="165" t="s">
        <v>340</v>
      </c>
      <c r="KZV427" s="165" t="s">
        <v>340</v>
      </c>
      <c r="KZW427" s="165" t="s">
        <v>340</v>
      </c>
      <c r="KZX427" s="165" t="s">
        <v>340</v>
      </c>
      <c r="KZY427" s="165" t="s">
        <v>340</v>
      </c>
      <c r="KZZ427" s="165" t="s">
        <v>340</v>
      </c>
      <c r="LAA427" s="165" t="s">
        <v>340</v>
      </c>
      <c r="LAB427" s="165" t="s">
        <v>340</v>
      </c>
      <c r="LAC427" s="165" t="s">
        <v>340</v>
      </c>
      <c r="LAD427" s="165" t="s">
        <v>340</v>
      </c>
      <c r="LAE427" s="165" t="s">
        <v>340</v>
      </c>
      <c r="LAF427" s="165" t="s">
        <v>340</v>
      </c>
      <c r="LAG427" s="165" t="s">
        <v>340</v>
      </c>
      <c r="LAH427" s="165" t="s">
        <v>340</v>
      </c>
      <c r="LAI427" s="165" t="s">
        <v>340</v>
      </c>
      <c r="LAJ427" s="165" t="s">
        <v>340</v>
      </c>
      <c r="LAK427" s="165" t="s">
        <v>340</v>
      </c>
      <c r="LAL427" s="165" t="s">
        <v>340</v>
      </c>
      <c r="LAM427" s="165" t="s">
        <v>340</v>
      </c>
      <c r="LAN427" s="165" t="s">
        <v>340</v>
      </c>
      <c r="LAO427" s="165" t="s">
        <v>340</v>
      </c>
      <c r="LAP427" s="165" t="s">
        <v>340</v>
      </c>
      <c r="LAQ427" s="165" t="s">
        <v>340</v>
      </c>
      <c r="LAR427" s="165" t="s">
        <v>340</v>
      </c>
      <c r="LAS427" s="165" t="s">
        <v>340</v>
      </c>
      <c r="LAT427" s="165" t="s">
        <v>340</v>
      </c>
      <c r="LAU427" s="165" t="s">
        <v>340</v>
      </c>
      <c r="LAV427" s="165" t="s">
        <v>340</v>
      </c>
      <c r="LAW427" s="165" t="s">
        <v>340</v>
      </c>
      <c r="LAX427" s="165" t="s">
        <v>340</v>
      </c>
      <c r="LAY427" s="165" t="s">
        <v>340</v>
      </c>
      <c r="LAZ427" s="165" t="s">
        <v>340</v>
      </c>
      <c r="LBA427" s="165" t="s">
        <v>340</v>
      </c>
      <c r="LBB427" s="165" t="s">
        <v>340</v>
      </c>
      <c r="LBC427" s="165" t="s">
        <v>340</v>
      </c>
      <c r="LBD427" s="165" t="s">
        <v>340</v>
      </c>
      <c r="LBE427" s="165" t="s">
        <v>340</v>
      </c>
      <c r="LBF427" s="165" t="s">
        <v>340</v>
      </c>
      <c r="LBG427" s="165" t="s">
        <v>340</v>
      </c>
      <c r="LBH427" s="165" t="s">
        <v>340</v>
      </c>
      <c r="LBI427" s="165" t="s">
        <v>340</v>
      </c>
      <c r="LBJ427" s="165" t="s">
        <v>340</v>
      </c>
      <c r="LBK427" s="165" t="s">
        <v>340</v>
      </c>
      <c r="LBL427" s="165" t="s">
        <v>340</v>
      </c>
      <c r="LBM427" s="165" t="s">
        <v>340</v>
      </c>
      <c r="LBN427" s="165" t="s">
        <v>340</v>
      </c>
      <c r="LBO427" s="165" t="s">
        <v>340</v>
      </c>
      <c r="LBP427" s="165" t="s">
        <v>340</v>
      </c>
      <c r="LBQ427" s="165" t="s">
        <v>340</v>
      </c>
      <c r="LBR427" s="165" t="s">
        <v>340</v>
      </c>
      <c r="LBS427" s="165" t="s">
        <v>340</v>
      </c>
      <c r="LBT427" s="165" t="s">
        <v>340</v>
      </c>
      <c r="LBU427" s="165" t="s">
        <v>340</v>
      </c>
      <c r="LBV427" s="165" t="s">
        <v>340</v>
      </c>
      <c r="LBW427" s="165" t="s">
        <v>340</v>
      </c>
      <c r="LBX427" s="165" t="s">
        <v>340</v>
      </c>
      <c r="LBY427" s="165" t="s">
        <v>340</v>
      </c>
      <c r="LBZ427" s="165" t="s">
        <v>340</v>
      </c>
      <c r="LCA427" s="165" t="s">
        <v>340</v>
      </c>
      <c r="LCB427" s="165" t="s">
        <v>340</v>
      </c>
      <c r="LCC427" s="165" t="s">
        <v>340</v>
      </c>
      <c r="LCD427" s="165" t="s">
        <v>340</v>
      </c>
      <c r="LCE427" s="165" t="s">
        <v>340</v>
      </c>
      <c r="LCF427" s="165" t="s">
        <v>340</v>
      </c>
      <c r="LCG427" s="165" t="s">
        <v>340</v>
      </c>
      <c r="LCH427" s="165" t="s">
        <v>340</v>
      </c>
      <c r="LCI427" s="165" t="s">
        <v>340</v>
      </c>
      <c r="LCJ427" s="165" t="s">
        <v>340</v>
      </c>
      <c r="LCK427" s="165" t="s">
        <v>340</v>
      </c>
      <c r="LCL427" s="165" t="s">
        <v>340</v>
      </c>
      <c r="LCM427" s="165" t="s">
        <v>340</v>
      </c>
      <c r="LCN427" s="165" t="s">
        <v>340</v>
      </c>
      <c r="LCO427" s="165" t="s">
        <v>340</v>
      </c>
      <c r="LCP427" s="165" t="s">
        <v>340</v>
      </c>
      <c r="LCQ427" s="165" t="s">
        <v>340</v>
      </c>
      <c r="LCR427" s="165" t="s">
        <v>340</v>
      </c>
      <c r="LCS427" s="165" t="s">
        <v>340</v>
      </c>
      <c r="LCT427" s="165" t="s">
        <v>340</v>
      </c>
      <c r="LCU427" s="165" t="s">
        <v>340</v>
      </c>
      <c r="LCV427" s="165" t="s">
        <v>340</v>
      </c>
      <c r="LCW427" s="165" t="s">
        <v>340</v>
      </c>
      <c r="LCX427" s="165" t="s">
        <v>340</v>
      </c>
      <c r="LCY427" s="165" t="s">
        <v>340</v>
      </c>
      <c r="LCZ427" s="165" t="s">
        <v>340</v>
      </c>
      <c r="LDA427" s="165" t="s">
        <v>340</v>
      </c>
      <c r="LDB427" s="165" t="s">
        <v>340</v>
      </c>
      <c r="LDC427" s="165" t="s">
        <v>340</v>
      </c>
      <c r="LDD427" s="165" t="s">
        <v>340</v>
      </c>
      <c r="LDE427" s="165" t="s">
        <v>340</v>
      </c>
      <c r="LDF427" s="165" t="s">
        <v>340</v>
      </c>
      <c r="LDG427" s="165" t="s">
        <v>340</v>
      </c>
      <c r="LDH427" s="165" t="s">
        <v>340</v>
      </c>
      <c r="LDI427" s="165" t="s">
        <v>340</v>
      </c>
      <c r="LDJ427" s="165" t="s">
        <v>340</v>
      </c>
      <c r="LDK427" s="165" t="s">
        <v>340</v>
      </c>
      <c r="LDL427" s="165" t="s">
        <v>340</v>
      </c>
      <c r="LDM427" s="165" t="s">
        <v>340</v>
      </c>
      <c r="LDN427" s="165" t="s">
        <v>340</v>
      </c>
      <c r="LDO427" s="165" t="s">
        <v>340</v>
      </c>
      <c r="LDP427" s="165" t="s">
        <v>340</v>
      </c>
      <c r="LDQ427" s="165" t="s">
        <v>340</v>
      </c>
      <c r="LDR427" s="165" t="s">
        <v>340</v>
      </c>
      <c r="LDS427" s="165" t="s">
        <v>340</v>
      </c>
      <c r="LDT427" s="165" t="s">
        <v>340</v>
      </c>
      <c r="LDU427" s="165" t="s">
        <v>340</v>
      </c>
      <c r="LDV427" s="165" t="s">
        <v>340</v>
      </c>
      <c r="LDW427" s="165" t="s">
        <v>340</v>
      </c>
      <c r="LDX427" s="165" t="s">
        <v>340</v>
      </c>
      <c r="LDY427" s="165" t="s">
        <v>340</v>
      </c>
      <c r="LDZ427" s="165" t="s">
        <v>340</v>
      </c>
      <c r="LEA427" s="165" t="s">
        <v>340</v>
      </c>
      <c r="LEB427" s="165" t="s">
        <v>340</v>
      </c>
      <c r="LEC427" s="165" t="s">
        <v>340</v>
      </c>
      <c r="LED427" s="165" t="s">
        <v>340</v>
      </c>
      <c r="LEE427" s="165" t="s">
        <v>340</v>
      </c>
      <c r="LEF427" s="165" t="s">
        <v>340</v>
      </c>
      <c r="LEG427" s="165" t="s">
        <v>340</v>
      </c>
      <c r="LEH427" s="165" t="s">
        <v>340</v>
      </c>
      <c r="LEI427" s="165" t="s">
        <v>340</v>
      </c>
      <c r="LEJ427" s="165" t="s">
        <v>340</v>
      </c>
      <c r="LEK427" s="165" t="s">
        <v>340</v>
      </c>
      <c r="LEL427" s="165" t="s">
        <v>340</v>
      </c>
      <c r="LEM427" s="165" t="s">
        <v>340</v>
      </c>
      <c r="LEN427" s="165" t="s">
        <v>340</v>
      </c>
      <c r="LEO427" s="165" t="s">
        <v>340</v>
      </c>
      <c r="LEP427" s="165" t="s">
        <v>340</v>
      </c>
      <c r="LEQ427" s="165" t="s">
        <v>340</v>
      </c>
      <c r="LER427" s="165" t="s">
        <v>340</v>
      </c>
      <c r="LES427" s="165" t="s">
        <v>340</v>
      </c>
      <c r="LET427" s="165" t="s">
        <v>340</v>
      </c>
      <c r="LEU427" s="165" t="s">
        <v>340</v>
      </c>
      <c r="LEV427" s="165" t="s">
        <v>340</v>
      </c>
      <c r="LEW427" s="165" t="s">
        <v>340</v>
      </c>
      <c r="LEX427" s="165" t="s">
        <v>340</v>
      </c>
      <c r="LEY427" s="165" t="s">
        <v>340</v>
      </c>
      <c r="LEZ427" s="165" t="s">
        <v>340</v>
      </c>
      <c r="LFA427" s="165" t="s">
        <v>340</v>
      </c>
      <c r="LFB427" s="165" t="s">
        <v>340</v>
      </c>
      <c r="LFC427" s="165" t="s">
        <v>340</v>
      </c>
      <c r="LFD427" s="165" t="s">
        <v>340</v>
      </c>
      <c r="LFE427" s="165" t="s">
        <v>340</v>
      </c>
      <c r="LFF427" s="165" t="s">
        <v>340</v>
      </c>
      <c r="LFG427" s="165" t="s">
        <v>340</v>
      </c>
      <c r="LFH427" s="165" t="s">
        <v>340</v>
      </c>
      <c r="LFI427" s="165" t="s">
        <v>340</v>
      </c>
      <c r="LFJ427" s="165" t="s">
        <v>340</v>
      </c>
      <c r="LFK427" s="165" t="s">
        <v>340</v>
      </c>
      <c r="LFL427" s="165" t="s">
        <v>340</v>
      </c>
      <c r="LFM427" s="165" t="s">
        <v>340</v>
      </c>
      <c r="LFN427" s="165" t="s">
        <v>340</v>
      </c>
      <c r="LFO427" s="165" t="s">
        <v>340</v>
      </c>
      <c r="LFP427" s="165" t="s">
        <v>340</v>
      </c>
      <c r="LFQ427" s="165" t="s">
        <v>340</v>
      </c>
      <c r="LFR427" s="165" t="s">
        <v>340</v>
      </c>
      <c r="LFS427" s="165" t="s">
        <v>340</v>
      </c>
      <c r="LFT427" s="165" t="s">
        <v>340</v>
      </c>
      <c r="LFU427" s="165" t="s">
        <v>340</v>
      </c>
      <c r="LFV427" s="165" t="s">
        <v>340</v>
      </c>
      <c r="LFW427" s="165" t="s">
        <v>340</v>
      </c>
      <c r="LFX427" s="165" t="s">
        <v>340</v>
      </c>
      <c r="LFY427" s="165" t="s">
        <v>340</v>
      </c>
      <c r="LFZ427" s="165" t="s">
        <v>340</v>
      </c>
      <c r="LGA427" s="165" t="s">
        <v>340</v>
      </c>
      <c r="LGB427" s="165" t="s">
        <v>340</v>
      </c>
      <c r="LGC427" s="165" t="s">
        <v>340</v>
      </c>
      <c r="LGD427" s="165" t="s">
        <v>340</v>
      </c>
      <c r="LGE427" s="165" t="s">
        <v>340</v>
      </c>
      <c r="LGF427" s="165" t="s">
        <v>340</v>
      </c>
      <c r="LGG427" s="165" t="s">
        <v>340</v>
      </c>
      <c r="LGH427" s="165" t="s">
        <v>340</v>
      </c>
      <c r="LGI427" s="165" t="s">
        <v>340</v>
      </c>
      <c r="LGJ427" s="165" t="s">
        <v>340</v>
      </c>
      <c r="LGK427" s="165" t="s">
        <v>340</v>
      </c>
      <c r="LGL427" s="165" t="s">
        <v>340</v>
      </c>
      <c r="LGM427" s="165" t="s">
        <v>340</v>
      </c>
      <c r="LGN427" s="165" t="s">
        <v>340</v>
      </c>
      <c r="LGO427" s="165" t="s">
        <v>340</v>
      </c>
      <c r="LGP427" s="165" t="s">
        <v>340</v>
      </c>
      <c r="LGQ427" s="165" t="s">
        <v>340</v>
      </c>
      <c r="LGR427" s="165" t="s">
        <v>340</v>
      </c>
      <c r="LGS427" s="165" t="s">
        <v>340</v>
      </c>
      <c r="LGT427" s="165" t="s">
        <v>340</v>
      </c>
      <c r="LGU427" s="165" t="s">
        <v>340</v>
      </c>
      <c r="LGV427" s="165" t="s">
        <v>340</v>
      </c>
      <c r="LGW427" s="165" t="s">
        <v>340</v>
      </c>
      <c r="LGX427" s="165" t="s">
        <v>340</v>
      </c>
      <c r="LGY427" s="165" t="s">
        <v>340</v>
      </c>
      <c r="LGZ427" s="165" t="s">
        <v>340</v>
      </c>
      <c r="LHA427" s="165" t="s">
        <v>340</v>
      </c>
      <c r="LHB427" s="165" t="s">
        <v>340</v>
      </c>
      <c r="LHC427" s="165" t="s">
        <v>340</v>
      </c>
      <c r="LHD427" s="165" t="s">
        <v>340</v>
      </c>
      <c r="LHE427" s="165" t="s">
        <v>340</v>
      </c>
      <c r="LHF427" s="165" t="s">
        <v>340</v>
      </c>
      <c r="LHG427" s="165" t="s">
        <v>340</v>
      </c>
      <c r="LHH427" s="165" t="s">
        <v>340</v>
      </c>
      <c r="LHI427" s="165" t="s">
        <v>340</v>
      </c>
      <c r="LHJ427" s="165" t="s">
        <v>340</v>
      </c>
      <c r="LHK427" s="165" t="s">
        <v>340</v>
      </c>
      <c r="LHL427" s="165" t="s">
        <v>340</v>
      </c>
      <c r="LHM427" s="165" t="s">
        <v>340</v>
      </c>
      <c r="LHN427" s="165" t="s">
        <v>340</v>
      </c>
      <c r="LHO427" s="165" t="s">
        <v>340</v>
      </c>
      <c r="LHP427" s="165" t="s">
        <v>340</v>
      </c>
      <c r="LHQ427" s="165" t="s">
        <v>340</v>
      </c>
      <c r="LHR427" s="165" t="s">
        <v>340</v>
      </c>
      <c r="LHS427" s="165" t="s">
        <v>340</v>
      </c>
      <c r="LHT427" s="165" t="s">
        <v>340</v>
      </c>
      <c r="LHU427" s="165" t="s">
        <v>340</v>
      </c>
      <c r="LHV427" s="165" t="s">
        <v>340</v>
      </c>
      <c r="LHW427" s="165" t="s">
        <v>340</v>
      </c>
      <c r="LHX427" s="165" t="s">
        <v>340</v>
      </c>
      <c r="LHY427" s="165" t="s">
        <v>340</v>
      </c>
      <c r="LHZ427" s="165" t="s">
        <v>340</v>
      </c>
      <c r="LIA427" s="165" t="s">
        <v>340</v>
      </c>
      <c r="LIB427" s="165" t="s">
        <v>340</v>
      </c>
      <c r="LIC427" s="165" t="s">
        <v>340</v>
      </c>
      <c r="LID427" s="165" t="s">
        <v>340</v>
      </c>
      <c r="LIE427" s="165" t="s">
        <v>340</v>
      </c>
      <c r="LIF427" s="165" t="s">
        <v>340</v>
      </c>
      <c r="LIG427" s="165" t="s">
        <v>340</v>
      </c>
      <c r="LIH427" s="165" t="s">
        <v>340</v>
      </c>
      <c r="LII427" s="165" t="s">
        <v>340</v>
      </c>
      <c r="LIJ427" s="165" t="s">
        <v>340</v>
      </c>
      <c r="LIK427" s="165" t="s">
        <v>340</v>
      </c>
      <c r="LIL427" s="165" t="s">
        <v>340</v>
      </c>
      <c r="LIM427" s="165" t="s">
        <v>340</v>
      </c>
      <c r="LIN427" s="165" t="s">
        <v>340</v>
      </c>
      <c r="LIO427" s="165" t="s">
        <v>340</v>
      </c>
      <c r="LIP427" s="165" t="s">
        <v>340</v>
      </c>
      <c r="LIQ427" s="165" t="s">
        <v>340</v>
      </c>
      <c r="LIR427" s="165" t="s">
        <v>340</v>
      </c>
      <c r="LIS427" s="165" t="s">
        <v>340</v>
      </c>
      <c r="LIT427" s="165" t="s">
        <v>340</v>
      </c>
      <c r="LIU427" s="165" t="s">
        <v>340</v>
      </c>
      <c r="LIV427" s="165" t="s">
        <v>340</v>
      </c>
      <c r="LIW427" s="165" t="s">
        <v>340</v>
      </c>
      <c r="LIX427" s="165" t="s">
        <v>340</v>
      </c>
      <c r="LIY427" s="165" t="s">
        <v>340</v>
      </c>
      <c r="LIZ427" s="165" t="s">
        <v>340</v>
      </c>
      <c r="LJA427" s="165" t="s">
        <v>340</v>
      </c>
      <c r="LJB427" s="165" t="s">
        <v>340</v>
      </c>
      <c r="LJC427" s="165" t="s">
        <v>340</v>
      </c>
      <c r="LJD427" s="165" t="s">
        <v>340</v>
      </c>
      <c r="LJE427" s="165" t="s">
        <v>340</v>
      </c>
      <c r="LJF427" s="165" t="s">
        <v>340</v>
      </c>
      <c r="LJG427" s="165" t="s">
        <v>340</v>
      </c>
      <c r="LJH427" s="165" t="s">
        <v>340</v>
      </c>
      <c r="LJI427" s="165" t="s">
        <v>340</v>
      </c>
      <c r="LJJ427" s="165" t="s">
        <v>340</v>
      </c>
      <c r="LJK427" s="165" t="s">
        <v>340</v>
      </c>
      <c r="LJL427" s="165" t="s">
        <v>340</v>
      </c>
      <c r="LJM427" s="165" t="s">
        <v>340</v>
      </c>
      <c r="LJN427" s="165" t="s">
        <v>340</v>
      </c>
      <c r="LJO427" s="165" t="s">
        <v>340</v>
      </c>
      <c r="LJP427" s="165" t="s">
        <v>340</v>
      </c>
      <c r="LJQ427" s="165" t="s">
        <v>340</v>
      </c>
      <c r="LJR427" s="165" t="s">
        <v>340</v>
      </c>
      <c r="LJS427" s="165" t="s">
        <v>340</v>
      </c>
      <c r="LJT427" s="165" t="s">
        <v>340</v>
      </c>
      <c r="LJU427" s="165" t="s">
        <v>340</v>
      </c>
      <c r="LJV427" s="165" t="s">
        <v>340</v>
      </c>
      <c r="LJW427" s="165" t="s">
        <v>340</v>
      </c>
      <c r="LJX427" s="165" t="s">
        <v>340</v>
      </c>
      <c r="LJY427" s="165" t="s">
        <v>340</v>
      </c>
      <c r="LJZ427" s="165" t="s">
        <v>340</v>
      </c>
      <c r="LKA427" s="165" t="s">
        <v>340</v>
      </c>
      <c r="LKB427" s="165" t="s">
        <v>340</v>
      </c>
      <c r="LKC427" s="165" t="s">
        <v>340</v>
      </c>
      <c r="LKD427" s="165" t="s">
        <v>340</v>
      </c>
      <c r="LKE427" s="165" t="s">
        <v>340</v>
      </c>
      <c r="LKF427" s="165" t="s">
        <v>340</v>
      </c>
      <c r="LKG427" s="165" t="s">
        <v>340</v>
      </c>
      <c r="LKH427" s="165" t="s">
        <v>340</v>
      </c>
      <c r="LKI427" s="165" t="s">
        <v>340</v>
      </c>
      <c r="LKJ427" s="165" t="s">
        <v>340</v>
      </c>
      <c r="LKK427" s="165" t="s">
        <v>340</v>
      </c>
      <c r="LKL427" s="165" t="s">
        <v>340</v>
      </c>
      <c r="LKM427" s="165" t="s">
        <v>340</v>
      </c>
      <c r="LKN427" s="165" t="s">
        <v>340</v>
      </c>
      <c r="LKO427" s="165" t="s">
        <v>340</v>
      </c>
      <c r="LKP427" s="165" t="s">
        <v>340</v>
      </c>
      <c r="LKQ427" s="165" t="s">
        <v>340</v>
      </c>
      <c r="LKR427" s="165" t="s">
        <v>340</v>
      </c>
      <c r="LKS427" s="165" t="s">
        <v>340</v>
      </c>
      <c r="LKT427" s="165" t="s">
        <v>340</v>
      </c>
      <c r="LKU427" s="165" t="s">
        <v>340</v>
      </c>
      <c r="LKV427" s="165" t="s">
        <v>340</v>
      </c>
      <c r="LKW427" s="165" t="s">
        <v>340</v>
      </c>
      <c r="LKX427" s="165" t="s">
        <v>340</v>
      </c>
      <c r="LKY427" s="165" t="s">
        <v>340</v>
      </c>
      <c r="LKZ427" s="165" t="s">
        <v>340</v>
      </c>
      <c r="LLA427" s="165" t="s">
        <v>340</v>
      </c>
      <c r="LLB427" s="165" t="s">
        <v>340</v>
      </c>
      <c r="LLC427" s="165" t="s">
        <v>340</v>
      </c>
      <c r="LLD427" s="165" t="s">
        <v>340</v>
      </c>
      <c r="LLE427" s="165" t="s">
        <v>340</v>
      </c>
      <c r="LLF427" s="165" t="s">
        <v>340</v>
      </c>
      <c r="LLG427" s="165" t="s">
        <v>340</v>
      </c>
      <c r="LLH427" s="165" t="s">
        <v>340</v>
      </c>
      <c r="LLI427" s="165" t="s">
        <v>340</v>
      </c>
      <c r="LLJ427" s="165" t="s">
        <v>340</v>
      </c>
      <c r="LLK427" s="165" t="s">
        <v>340</v>
      </c>
      <c r="LLL427" s="165" t="s">
        <v>340</v>
      </c>
      <c r="LLM427" s="165" t="s">
        <v>340</v>
      </c>
      <c r="LLN427" s="165" t="s">
        <v>340</v>
      </c>
      <c r="LLO427" s="165" t="s">
        <v>340</v>
      </c>
      <c r="LLP427" s="165" t="s">
        <v>340</v>
      </c>
      <c r="LLQ427" s="165" t="s">
        <v>340</v>
      </c>
      <c r="LLR427" s="165" t="s">
        <v>340</v>
      </c>
      <c r="LLS427" s="165" t="s">
        <v>340</v>
      </c>
      <c r="LLT427" s="165" t="s">
        <v>340</v>
      </c>
      <c r="LLU427" s="165" t="s">
        <v>340</v>
      </c>
      <c r="LLV427" s="165" t="s">
        <v>340</v>
      </c>
      <c r="LLW427" s="165" t="s">
        <v>340</v>
      </c>
      <c r="LLX427" s="165" t="s">
        <v>340</v>
      </c>
      <c r="LLY427" s="165" t="s">
        <v>340</v>
      </c>
      <c r="LLZ427" s="165" t="s">
        <v>340</v>
      </c>
      <c r="LMA427" s="165" t="s">
        <v>340</v>
      </c>
      <c r="LMB427" s="165" t="s">
        <v>340</v>
      </c>
      <c r="LMC427" s="165" t="s">
        <v>340</v>
      </c>
      <c r="LMD427" s="165" t="s">
        <v>340</v>
      </c>
      <c r="LME427" s="165" t="s">
        <v>340</v>
      </c>
      <c r="LMF427" s="165" t="s">
        <v>340</v>
      </c>
      <c r="LMG427" s="165" t="s">
        <v>340</v>
      </c>
      <c r="LMH427" s="165" t="s">
        <v>340</v>
      </c>
      <c r="LMI427" s="165" t="s">
        <v>340</v>
      </c>
      <c r="LMJ427" s="165" t="s">
        <v>340</v>
      </c>
      <c r="LMK427" s="165" t="s">
        <v>340</v>
      </c>
      <c r="LML427" s="165" t="s">
        <v>340</v>
      </c>
      <c r="LMM427" s="165" t="s">
        <v>340</v>
      </c>
      <c r="LMN427" s="165" t="s">
        <v>340</v>
      </c>
      <c r="LMO427" s="165" t="s">
        <v>340</v>
      </c>
      <c r="LMP427" s="165" t="s">
        <v>340</v>
      </c>
      <c r="LMQ427" s="165" t="s">
        <v>340</v>
      </c>
      <c r="LMR427" s="165" t="s">
        <v>340</v>
      </c>
      <c r="LMS427" s="165" t="s">
        <v>340</v>
      </c>
      <c r="LMT427" s="165" t="s">
        <v>340</v>
      </c>
      <c r="LMU427" s="165" t="s">
        <v>340</v>
      </c>
      <c r="LMV427" s="165" t="s">
        <v>340</v>
      </c>
      <c r="LMW427" s="165" t="s">
        <v>340</v>
      </c>
      <c r="LMX427" s="165" t="s">
        <v>340</v>
      </c>
      <c r="LMY427" s="165" t="s">
        <v>340</v>
      </c>
      <c r="LMZ427" s="165" t="s">
        <v>340</v>
      </c>
      <c r="LNA427" s="165" t="s">
        <v>340</v>
      </c>
      <c r="LNB427" s="165" t="s">
        <v>340</v>
      </c>
      <c r="LNC427" s="165" t="s">
        <v>340</v>
      </c>
      <c r="LND427" s="165" t="s">
        <v>340</v>
      </c>
      <c r="LNE427" s="165" t="s">
        <v>340</v>
      </c>
      <c r="LNF427" s="165" t="s">
        <v>340</v>
      </c>
      <c r="LNG427" s="165" t="s">
        <v>340</v>
      </c>
      <c r="LNH427" s="165" t="s">
        <v>340</v>
      </c>
      <c r="LNI427" s="165" t="s">
        <v>340</v>
      </c>
      <c r="LNJ427" s="165" t="s">
        <v>340</v>
      </c>
      <c r="LNK427" s="165" t="s">
        <v>340</v>
      </c>
      <c r="LNL427" s="165" t="s">
        <v>340</v>
      </c>
      <c r="LNM427" s="165" t="s">
        <v>340</v>
      </c>
      <c r="LNN427" s="165" t="s">
        <v>340</v>
      </c>
      <c r="LNO427" s="165" t="s">
        <v>340</v>
      </c>
      <c r="LNP427" s="165" t="s">
        <v>340</v>
      </c>
      <c r="LNQ427" s="165" t="s">
        <v>340</v>
      </c>
      <c r="LNR427" s="165" t="s">
        <v>340</v>
      </c>
      <c r="LNS427" s="165" t="s">
        <v>340</v>
      </c>
      <c r="LNT427" s="165" t="s">
        <v>340</v>
      </c>
      <c r="LNU427" s="165" t="s">
        <v>340</v>
      </c>
      <c r="LNV427" s="165" t="s">
        <v>340</v>
      </c>
      <c r="LNW427" s="165" t="s">
        <v>340</v>
      </c>
      <c r="LNX427" s="165" t="s">
        <v>340</v>
      </c>
      <c r="LNY427" s="165" t="s">
        <v>340</v>
      </c>
      <c r="LNZ427" s="165" t="s">
        <v>340</v>
      </c>
      <c r="LOA427" s="165" t="s">
        <v>340</v>
      </c>
      <c r="LOB427" s="165" t="s">
        <v>340</v>
      </c>
      <c r="LOC427" s="165" t="s">
        <v>340</v>
      </c>
      <c r="LOD427" s="165" t="s">
        <v>340</v>
      </c>
      <c r="LOE427" s="165" t="s">
        <v>340</v>
      </c>
      <c r="LOF427" s="165" t="s">
        <v>340</v>
      </c>
      <c r="LOG427" s="165" t="s">
        <v>340</v>
      </c>
      <c r="LOH427" s="165" t="s">
        <v>340</v>
      </c>
      <c r="LOI427" s="165" t="s">
        <v>340</v>
      </c>
      <c r="LOJ427" s="165" t="s">
        <v>340</v>
      </c>
      <c r="LOK427" s="165" t="s">
        <v>340</v>
      </c>
      <c r="LOL427" s="165" t="s">
        <v>340</v>
      </c>
      <c r="LOM427" s="165" t="s">
        <v>340</v>
      </c>
      <c r="LON427" s="165" t="s">
        <v>340</v>
      </c>
      <c r="LOO427" s="165" t="s">
        <v>340</v>
      </c>
      <c r="LOP427" s="165" t="s">
        <v>340</v>
      </c>
      <c r="LOQ427" s="165" t="s">
        <v>340</v>
      </c>
      <c r="LOR427" s="165" t="s">
        <v>340</v>
      </c>
      <c r="LOS427" s="165" t="s">
        <v>340</v>
      </c>
      <c r="LOT427" s="165" t="s">
        <v>340</v>
      </c>
      <c r="LOU427" s="165" t="s">
        <v>340</v>
      </c>
      <c r="LOV427" s="165" t="s">
        <v>340</v>
      </c>
      <c r="LOW427" s="165" t="s">
        <v>340</v>
      </c>
      <c r="LOX427" s="165" t="s">
        <v>340</v>
      </c>
      <c r="LOY427" s="165" t="s">
        <v>340</v>
      </c>
      <c r="LOZ427" s="165" t="s">
        <v>340</v>
      </c>
      <c r="LPA427" s="165" t="s">
        <v>340</v>
      </c>
      <c r="LPB427" s="165" t="s">
        <v>340</v>
      </c>
      <c r="LPC427" s="165" t="s">
        <v>340</v>
      </c>
      <c r="LPD427" s="165" t="s">
        <v>340</v>
      </c>
      <c r="LPE427" s="165" t="s">
        <v>340</v>
      </c>
      <c r="LPF427" s="165" t="s">
        <v>340</v>
      </c>
      <c r="LPG427" s="165" t="s">
        <v>340</v>
      </c>
      <c r="LPH427" s="165" t="s">
        <v>340</v>
      </c>
      <c r="LPI427" s="165" t="s">
        <v>340</v>
      </c>
      <c r="LPJ427" s="165" t="s">
        <v>340</v>
      </c>
      <c r="LPK427" s="165" t="s">
        <v>340</v>
      </c>
      <c r="LPL427" s="165" t="s">
        <v>340</v>
      </c>
      <c r="LPM427" s="165" t="s">
        <v>340</v>
      </c>
      <c r="LPN427" s="165" t="s">
        <v>340</v>
      </c>
      <c r="LPO427" s="165" t="s">
        <v>340</v>
      </c>
      <c r="LPP427" s="165" t="s">
        <v>340</v>
      </c>
      <c r="LPQ427" s="165" t="s">
        <v>340</v>
      </c>
      <c r="LPR427" s="165" t="s">
        <v>340</v>
      </c>
      <c r="LPS427" s="165" t="s">
        <v>340</v>
      </c>
      <c r="LPT427" s="165" t="s">
        <v>340</v>
      </c>
      <c r="LPU427" s="165" t="s">
        <v>340</v>
      </c>
      <c r="LPV427" s="165" t="s">
        <v>340</v>
      </c>
      <c r="LPW427" s="165" t="s">
        <v>340</v>
      </c>
      <c r="LPX427" s="165" t="s">
        <v>340</v>
      </c>
      <c r="LPY427" s="165" t="s">
        <v>340</v>
      </c>
      <c r="LPZ427" s="165" t="s">
        <v>340</v>
      </c>
      <c r="LQA427" s="165" t="s">
        <v>340</v>
      </c>
      <c r="LQB427" s="165" t="s">
        <v>340</v>
      </c>
      <c r="LQC427" s="165" t="s">
        <v>340</v>
      </c>
      <c r="LQD427" s="165" t="s">
        <v>340</v>
      </c>
      <c r="LQE427" s="165" t="s">
        <v>340</v>
      </c>
      <c r="LQF427" s="165" t="s">
        <v>340</v>
      </c>
      <c r="LQG427" s="165" t="s">
        <v>340</v>
      </c>
      <c r="LQH427" s="165" t="s">
        <v>340</v>
      </c>
      <c r="LQI427" s="165" t="s">
        <v>340</v>
      </c>
      <c r="LQJ427" s="165" t="s">
        <v>340</v>
      </c>
      <c r="LQK427" s="165" t="s">
        <v>340</v>
      </c>
      <c r="LQL427" s="165" t="s">
        <v>340</v>
      </c>
      <c r="LQM427" s="165" t="s">
        <v>340</v>
      </c>
      <c r="LQN427" s="165" t="s">
        <v>340</v>
      </c>
      <c r="LQO427" s="165" t="s">
        <v>340</v>
      </c>
      <c r="LQP427" s="165" t="s">
        <v>340</v>
      </c>
      <c r="LQQ427" s="165" t="s">
        <v>340</v>
      </c>
      <c r="LQR427" s="165" t="s">
        <v>340</v>
      </c>
      <c r="LQS427" s="165" t="s">
        <v>340</v>
      </c>
      <c r="LQT427" s="165" t="s">
        <v>340</v>
      </c>
      <c r="LQU427" s="165" t="s">
        <v>340</v>
      </c>
      <c r="LQV427" s="165" t="s">
        <v>340</v>
      </c>
      <c r="LQW427" s="165" t="s">
        <v>340</v>
      </c>
      <c r="LQX427" s="165" t="s">
        <v>340</v>
      </c>
      <c r="LQY427" s="165" t="s">
        <v>340</v>
      </c>
      <c r="LQZ427" s="165" t="s">
        <v>340</v>
      </c>
      <c r="LRA427" s="165" t="s">
        <v>340</v>
      </c>
      <c r="LRB427" s="165" t="s">
        <v>340</v>
      </c>
      <c r="LRC427" s="165" t="s">
        <v>340</v>
      </c>
      <c r="LRD427" s="165" t="s">
        <v>340</v>
      </c>
      <c r="LRE427" s="165" t="s">
        <v>340</v>
      </c>
      <c r="LRF427" s="165" t="s">
        <v>340</v>
      </c>
      <c r="LRG427" s="165" t="s">
        <v>340</v>
      </c>
      <c r="LRH427" s="165" t="s">
        <v>340</v>
      </c>
      <c r="LRI427" s="165" t="s">
        <v>340</v>
      </c>
      <c r="LRJ427" s="165" t="s">
        <v>340</v>
      </c>
      <c r="LRK427" s="165" t="s">
        <v>340</v>
      </c>
      <c r="LRL427" s="165" t="s">
        <v>340</v>
      </c>
      <c r="LRM427" s="165" t="s">
        <v>340</v>
      </c>
      <c r="LRN427" s="165" t="s">
        <v>340</v>
      </c>
      <c r="LRO427" s="165" t="s">
        <v>340</v>
      </c>
      <c r="LRP427" s="165" t="s">
        <v>340</v>
      </c>
      <c r="LRQ427" s="165" t="s">
        <v>340</v>
      </c>
      <c r="LRR427" s="165" t="s">
        <v>340</v>
      </c>
      <c r="LRS427" s="165" t="s">
        <v>340</v>
      </c>
      <c r="LRT427" s="165" t="s">
        <v>340</v>
      </c>
      <c r="LRU427" s="165" t="s">
        <v>340</v>
      </c>
      <c r="LRV427" s="165" t="s">
        <v>340</v>
      </c>
      <c r="LRW427" s="165" t="s">
        <v>340</v>
      </c>
      <c r="LRX427" s="165" t="s">
        <v>340</v>
      </c>
      <c r="LRY427" s="165" t="s">
        <v>340</v>
      </c>
      <c r="LRZ427" s="165" t="s">
        <v>340</v>
      </c>
      <c r="LSA427" s="165" t="s">
        <v>340</v>
      </c>
      <c r="LSB427" s="165" t="s">
        <v>340</v>
      </c>
      <c r="LSC427" s="165" t="s">
        <v>340</v>
      </c>
      <c r="LSD427" s="165" t="s">
        <v>340</v>
      </c>
      <c r="LSE427" s="165" t="s">
        <v>340</v>
      </c>
      <c r="LSF427" s="165" t="s">
        <v>340</v>
      </c>
      <c r="LSG427" s="165" t="s">
        <v>340</v>
      </c>
      <c r="LSH427" s="165" t="s">
        <v>340</v>
      </c>
      <c r="LSI427" s="165" t="s">
        <v>340</v>
      </c>
      <c r="LSJ427" s="165" t="s">
        <v>340</v>
      </c>
      <c r="LSK427" s="165" t="s">
        <v>340</v>
      </c>
      <c r="LSL427" s="165" t="s">
        <v>340</v>
      </c>
      <c r="LSM427" s="165" t="s">
        <v>340</v>
      </c>
      <c r="LSN427" s="165" t="s">
        <v>340</v>
      </c>
      <c r="LSO427" s="165" t="s">
        <v>340</v>
      </c>
      <c r="LSP427" s="165" t="s">
        <v>340</v>
      </c>
      <c r="LSQ427" s="165" t="s">
        <v>340</v>
      </c>
      <c r="LSR427" s="165" t="s">
        <v>340</v>
      </c>
      <c r="LSS427" s="165" t="s">
        <v>340</v>
      </c>
      <c r="LST427" s="165" t="s">
        <v>340</v>
      </c>
      <c r="LSU427" s="165" t="s">
        <v>340</v>
      </c>
      <c r="LSV427" s="165" t="s">
        <v>340</v>
      </c>
      <c r="LSW427" s="165" t="s">
        <v>340</v>
      </c>
      <c r="LSX427" s="165" t="s">
        <v>340</v>
      </c>
      <c r="LSY427" s="165" t="s">
        <v>340</v>
      </c>
      <c r="LSZ427" s="165" t="s">
        <v>340</v>
      </c>
      <c r="LTA427" s="165" t="s">
        <v>340</v>
      </c>
      <c r="LTB427" s="165" t="s">
        <v>340</v>
      </c>
      <c r="LTC427" s="165" t="s">
        <v>340</v>
      </c>
      <c r="LTD427" s="165" t="s">
        <v>340</v>
      </c>
      <c r="LTE427" s="165" t="s">
        <v>340</v>
      </c>
      <c r="LTF427" s="165" t="s">
        <v>340</v>
      </c>
      <c r="LTG427" s="165" t="s">
        <v>340</v>
      </c>
      <c r="LTH427" s="165" t="s">
        <v>340</v>
      </c>
      <c r="LTI427" s="165" t="s">
        <v>340</v>
      </c>
      <c r="LTJ427" s="165" t="s">
        <v>340</v>
      </c>
      <c r="LTK427" s="165" t="s">
        <v>340</v>
      </c>
      <c r="LTL427" s="165" t="s">
        <v>340</v>
      </c>
      <c r="LTM427" s="165" t="s">
        <v>340</v>
      </c>
      <c r="LTN427" s="165" t="s">
        <v>340</v>
      </c>
      <c r="LTO427" s="165" t="s">
        <v>340</v>
      </c>
      <c r="LTP427" s="165" t="s">
        <v>340</v>
      </c>
      <c r="LTQ427" s="165" t="s">
        <v>340</v>
      </c>
      <c r="LTR427" s="165" t="s">
        <v>340</v>
      </c>
      <c r="LTS427" s="165" t="s">
        <v>340</v>
      </c>
      <c r="LTT427" s="165" t="s">
        <v>340</v>
      </c>
      <c r="LTU427" s="165" t="s">
        <v>340</v>
      </c>
      <c r="LTV427" s="165" t="s">
        <v>340</v>
      </c>
      <c r="LTW427" s="165" t="s">
        <v>340</v>
      </c>
      <c r="LTX427" s="165" t="s">
        <v>340</v>
      </c>
      <c r="LTY427" s="165" t="s">
        <v>340</v>
      </c>
      <c r="LTZ427" s="165" t="s">
        <v>340</v>
      </c>
      <c r="LUA427" s="165" t="s">
        <v>340</v>
      </c>
      <c r="LUB427" s="165" t="s">
        <v>340</v>
      </c>
      <c r="LUC427" s="165" t="s">
        <v>340</v>
      </c>
      <c r="LUD427" s="165" t="s">
        <v>340</v>
      </c>
      <c r="LUE427" s="165" t="s">
        <v>340</v>
      </c>
      <c r="LUF427" s="165" t="s">
        <v>340</v>
      </c>
      <c r="LUG427" s="165" t="s">
        <v>340</v>
      </c>
      <c r="LUH427" s="165" t="s">
        <v>340</v>
      </c>
      <c r="LUI427" s="165" t="s">
        <v>340</v>
      </c>
      <c r="LUJ427" s="165" t="s">
        <v>340</v>
      </c>
      <c r="LUK427" s="165" t="s">
        <v>340</v>
      </c>
      <c r="LUL427" s="165" t="s">
        <v>340</v>
      </c>
      <c r="LUM427" s="165" t="s">
        <v>340</v>
      </c>
      <c r="LUN427" s="165" t="s">
        <v>340</v>
      </c>
      <c r="LUO427" s="165" t="s">
        <v>340</v>
      </c>
      <c r="LUP427" s="165" t="s">
        <v>340</v>
      </c>
      <c r="LUQ427" s="165" t="s">
        <v>340</v>
      </c>
      <c r="LUR427" s="165" t="s">
        <v>340</v>
      </c>
      <c r="LUS427" s="165" t="s">
        <v>340</v>
      </c>
      <c r="LUT427" s="165" t="s">
        <v>340</v>
      </c>
      <c r="LUU427" s="165" t="s">
        <v>340</v>
      </c>
      <c r="LUV427" s="165" t="s">
        <v>340</v>
      </c>
      <c r="LUW427" s="165" t="s">
        <v>340</v>
      </c>
      <c r="LUX427" s="165" t="s">
        <v>340</v>
      </c>
      <c r="LUY427" s="165" t="s">
        <v>340</v>
      </c>
      <c r="LUZ427" s="165" t="s">
        <v>340</v>
      </c>
      <c r="LVA427" s="165" t="s">
        <v>340</v>
      </c>
      <c r="LVB427" s="165" t="s">
        <v>340</v>
      </c>
      <c r="LVC427" s="165" t="s">
        <v>340</v>
      </c>
      <c r="LVD427" s="165" t="s">
        <v>340</v>
      </c>
      <c r="LVE427" s="165" t="s">
        <v>340</v>
      </c>
      <c r="LVF427" s="165" t="s">
        <v>340</v>
      </c>
      <c r="LVG427" s="165" t="s">
        <v>340</v>
      </c>
      <c r="LVH427" s="165" t="s">
        <v>340</v>
      </c>
      <c r="LVI427" s="165" t="s">
        <v>340</v>
      </c>
      <c r="LVJ427" s="165" t="s">
        <v>340</v>
      </c>
      <c r="LVK427" s="165" t="s">
        <v>340</v>
      </c>
      <c r="LVL427" s="165" t="s">
        <v>340</v>
      </c>
      <c r="LVM427" s="165" t="s">
        <v>340</v>
      </c>
      <c r="LVN427" s="165" t="s">
        <v>340</v>
      </c>
      <c r="LVO427" s="165" t="s">
        <v>340</v>
      </c>
      <c r="LVP427" s="165" t="s">
        <v>340</v>
      </c>
      <c r="LVQ427" s="165" t="s">
        <v>340</v>
      </c>
      <c r="LVR427" s="165" t="s">
        <v>340</v>
      </c>
      <c r="LVS427" s="165" t="s">
        <v>340</v>
      </c>
      <c r="LVT427" s="165" t="s">
        <v>340</v>
      </c>
      <c r="LVU427" s="165" t="s">
        <v>340</v>
      </c>
      <c r="LVV427" s="165" t="s">
        <v>340</v>
      </c>
      <c r="LVW427" s="165" t="s">
        <v>340</v>
      </c>
      <c r="LVX427" s="165" t="s">
        <v>340</v>
      </c>
      <c r="LVY427" s="165" t="s">
        <v>340</v>
      </c>
      <c r="LVZ427" s="165" t="s">
        <v>340</v>
      </c>
      <c r="LWA427" s="165" t="s">
        <v>340</v>
      </c>
      <c r="LWB427" s="165" t="s">
        <v>340</v>
      </c>
      <c r="LWC427" s="165" t="s">
        <v>340</v>
      </c>
      <c r="LWD427" s="165" t="s">
        <v>340</v>
      </c>
      <c r="LWE427" s="165" t="s">
        <v>340</v>
      </c>
      <c r="LWF427" s="165" t="s">
        <v>340</v>
      </c>
      <c r="LWG427" s="165" t="s">
        <v>340</v>
      </c>
      <c r="LWH427" s="165" t="s">
        <v>340</v>
      </c>
      <c r="LWI427" s="165" t="s">
        <v>340</v>
      </c>
      <c r="LWJ427" s="165" t="s">
        <v>340</v>
      </c>
      <c r="LWK427" s="165" t="s">
        <v>340</v>
      </c>
      <c r="LWL427" s="165" t="s">
        <v>340</v>
      </c>
      <c r="LWM427" s="165" t="s">
        <v>340</v>
      </c>
      <c r="LWN427" s="165" t="s">
        <v>340</v>
      </c>
      <c r="LWO427" s="165" t="s">
        <v>340</v>
      </c>
      <c r="LWP427" s="165" t="s">
        <v>340</v>
      </c>
      <c r="LWQ427" s="165" t="s">
        <v>340</v>
      </c>
      <c r="LWR427" s="165" t="s">
        <v>340</v>
      </c>
      <c r="LWS427" s="165" t="s">
        <v>340</v>
      </c>
      <c r="LWT427" s="165" t="s">
        <v>340</v>
      </c>
      <c r="LWU427" s="165" t="s">
        <v>340</v>
      </c>
      <c r="LWV427" s="165" t="s">
        <v>340</v>
      </c>
      <c r="LWW427" s="165" t="s">
        <v>340</v>
      </c>
      <c r="LWX427" s="165" t="s">
        <v>340</v>
      </c>
      <c r="LWY427" s="165" t="s">
        <v>340</v>
      </c>
      <c r="LWZ427" s="165" t="s">
        <v>340</v>
      </c>
      <c r="LXA427" s="165" t="s">
        <v>340</v>
      </c>
      <c r="LXB427" s="165" t="s">
        <v>340</v>
      </c>
      <c r="LXC427" s="165" t="s">
        <v>340</v>
      </c>
      <c r="LXD427" s="165" t="s">
        <v>340</v>
      </c>
      <c r="LXE427" s="165" t="s">
        <v>340</v>
      </c>
      <c r="LXF427" s="165" t="s">
        <v>340</v>
      </c>
      <c r="LXG427" s="165" t="s">
        <v>340</v>
      </c>
      <c r="LXH427" s="165" t="s">
        <v>340</v>
      </c>
      <c r="LXI427" s="165" t="s">
        <v>340</v>
      </c>
      <c r="LXJ427" s="165" t="s">
        <v>340</v>
      </c>
      <c r="LXK427" s="165" t="s">
        <v>340</v>
      </c>
      <c r="LXL427" s="165" t="s">
        <v>340</v>
      </c>
      <c r="LXM427" s="165" t="s">
        <v>340</v>
      </c>
      <c r="LXN427" s="165" t="s">
        <v>340</v>
      </c>
      <c r="LXO427" s="165" t="s">
        <v>340</v>
      </c>
      <c r="LXP427" s="165" t="s">
        <v>340</v>
      </c>
      <c r="LXQ427" s="165" t="s">
        <v>340</v>
      </c>
      <c r="LXR427" s="165" t="s">
        <v>340</v>
      </c>
      <c r="LXS427" s="165" t="s">
        <v>340</v>
      </c>
      <c r="LXT427" s="165" t="s">
        <v>340</v>
      </c>
      <c r="LXU427" s="165" t="s">
        <v>340</v>
      </c>
      <c r="LXV427" s="165" t="s">
        <v>340</v>
      </c>
      <c r="LXW427" s="165" t="s">
        <v>340</v>
      </c>
      <c r="LXX427" s="165" t="s">
        <v>340</v>
      </c>
      <c r="LXY427" s="165" t="s">
        <v>340</v>
      </c>
      <c r="LXZ427" s="165" t="s">
        <v>340</v>
      </c>
      <c r="LYA427" s="165" t="s">
        <v>340</v>
      </c>
      <c r="LYB427" s="165" t="s">
        <v>340</v>
      </c>
      <c r="LYC427" s="165" t="s">
        <v>340</v>
      </c>
      <c r="LYD427" s="165" t="s">
        <v>340</v>
      </c>
      <c r="LYE427" s="165" t="s">
        <v>340</v>
      </c>
      <c r="LYF427" s="165" t="s">
        <v>340</v>
      </c>
      <c r="LYG427" s="165" t="s">
        <v>340</v>
      </c>
      <c r="LYH427" s="165" t="s">
        <v>340</v>
      </c>
      <c r="LYI427" s="165" t="s">
        <v>340</v>
      </c>
      <c r="LYJ427" s="165" t="s">
        <v>340</v>
      </c>
      <c r="LYK427" s="165" t="s">
        <v>340</v>
      </c>
      <c r="LYL427" s="165" t="s">
        <v>340</v>
      </c>
      <c r="LYM427" s="165" t="s">
        <v>340</v>
      </c>
      <c r="LYN427" s="165" t="s">
        <v>340</v>
      </c>
      <c r="LYO427" s="165" t="s">
        <v>340</v>
      </c>
      <c r="LYP427" s="165" t="s">
        <v>340</v>
      </c>
      <c r="LYQ427" s="165" t="s">
        <v>340</v>
      </c>
      <c r="LYR427" s="165" t="s">
        <v>340</v>
      </c>
      <c r="LYS427" s="165" t="s">
        <v>340</v>
      </c>
      <c r="LYT427" s="165" t="s">
        <v>340</v>
      </c>
      <c r="LYU427" s="165" t="s">
        <v>340</v>
      </c>
      <c r="LYV427" s="165" t="s">
        <v>340</v>
      </c>
      <c r="LYW427" s="165" t="s">
        <v>340</v>
      </c>
      <c r="LYX427" s="165" t="s">
        <v>340</v>
      </c>
      <c r="LYY427" s="165" t="s">
        <v>340</v>
      </c>
      <c r="LYZ427" s="165" t="s">
        <v>340</v>
      </c>
      <c r="LZA427" s="165" t="s">
        <v>340</v>
      </c>
      <c r="LZB427" s="165" t="s">
        <v>340</v>
      </c>
      <c r="LZC427" s="165" t="s">
        <v>340</v>
      </c>
      <c r="LZD427" s="165" t="s">
        <v>340</v>
      </c>
      <c r="LZE427" s="165" t="s">
        <v>340</v>
      </c>
      <c r="LZF427" s="165" t="s">
        <v>340</v>
      </c>
      <c r="LZG427" s="165" t="s">
        <v>340</v>
      </c>
      <c r="LZH427" s="165" t="s">
        <v>340</v>
      </c>
      <c r="LZI427" s="165" t="s">
        <v>340</v>
      </c>
      <c r="LZJ427" s="165" t="s">
        <v>340</v>
      </c>
      <c r="LZK427" s="165" t="s">
        <v>340</v>
      </c>
      <c r="LZL427" s="165" t="s">
        <v>340</v>
      </c>
      <c r="LZM427" s="165" t="s">
        <v>340</v>
      </c>
      <c r="LZN427" s="165" t="s">
        <v>340</v>
      </c>
      <c r="LZO427" s="165" t="s">
        <v>340</v>
      </c>
      <c r="LZP427" s="165" t="s">
        <v>340</v>
      </c>
      <c r="LZQ427" s="165" t="s">
        <v>340</v>
      </c>
      <c r="LZR427" s="165" t="s">
        <v>340</v>
      </c>
      <c r="LZS427" s="165" t="s">
        <v>340</v>
      </c>
      <c r="LZT427" s="165" t="s">
        <v>340</v>
      </c>
      <c r="LZU427" s="165" t="s">
        <v>340</v>
      </c>
      <c r="LZV427" s="165" t="s">
        <v>340</v>
      </c>
      <c r="LZW427" s="165" t="s">
        <v>340</v>
      </c>
      <c r="LZX427" s="165" t="s">
        <v>340</v>
      </c>
      <c r="LZY427" s="165" t="s">
        <v>340</v>
      </c>
      <c r="LZZ427" s="165" t="s">
        <v>340</v>
      </c>
      <c r="MAA427" s="165" t="s">
        <v>340</v>
      </c>
      <c r="MAB427" s="165" t="s">
        <v>340</v>
      </c>
      <c r="MAC427" s="165" t="s">
        <v>340</v>
      </c>
      <c r="MAD427" s="165" t="s">
        <v>340</v>
      </c>
      <c r="MAE427" s="165" t="s">
        <v>340</v>
      </c>
      <c r="MAF427" s="165" t="s">
        <v>340</v>
      </c>
      <c r="MAG427" s="165" t="s">
        <v>340</v>
      </c>
      <c r="MAH427" s="165" t="s">
        <v>340</v>
      </c>
      <c r="MAI427" s="165" t="s">
        <v>340</v>
      </c>
      <c r="MAJ427" s="165" t="s">
        <v>340</v>
      </c>
      <c r="MAK427" s="165" t="s">
        <v>340</v>
      </c>
      <c r="MAL427" s="165" t="s">
        <v>340</v>
      </c>
      <c r="MAM427" s="165" t="s">
        <v>340</v>
      </c>
      <c r="MAN427" s="165" t="s">
        <v>340</v>
      </c>
      <c r="MAO427" s="165" t="s">
        <v>340</v>
      </c>
      <c r="MAP427" s="165" t="s">
        <v>340</v>
      </c>
      <c r="MAQ427" s="165" t="s">
        <v>340</v>
      </c>
      <c r="MAR427" s="165" t="s">
        <v>340</v>
      </c>
      <c r="MAS427" s="165" t="s">
        <v>340</v>
      </c>
      <c r="MAT427" s="165" t="s">
        <v>340</v>
      </c>
      <c r="MAU427" s="165" t="s">
        <v>340</v>
      </c>
      <c r="MAV427" s="165" t="s">
        <v>340</v>
      </c>
      <c r="MAW427" s="165" t="s">
        <v>340</v>
      </c>
      <c r="MAX427" s="165" t="s">
        <v>340</v>
      </c>
      <c r="MAY427" s="165" t="s">
        <v>340</v>
      </c>
      <c r="MAZ427" s="165" t="s">
        <v>340</v>
      </c>
      <c r="MBA427" s="165" t="s">
        <v>340</v>
      </c>
      <c r="MBB427" s="165" t="s">
        <v>340</v>
      </c>
      <c r="MBC427" s="165" t="s">
        <v>340</v>
      </c>
      <c r="MBD427" s="165" t="s">
        <v>340</v>
      </c>
      <c r="MBE427" s="165" t="s">
        <v>340</v>
      </c>
      <c r="MBF427" s="165" t="s">
        <v>340</v>
      </c>
      <c r="MBG427" s="165" t="s">
        <v>340</v>
      </c>
      <c r="MBH427" s="165" t="s">
        <v>340</v>
      </c>
      <c r="MBI427" s="165" t="s">
        <v>340</v>
      </c>
      <c r="MBJ427" s="165" t="s">
        <v>340</v>
      </c>
      <c r="MBK427" s="165" t="s">
        <v>340</v>
      </c>
      <c r="MBL427" s="165" t="s">
        <v>340</v>
      </c>
      <c r="MBM427" s="165" t="s">
        <v>340</v>
      </c>
      <c r="MBN427" s="165" t="s">
        <v>340</v>
      </c>
      <c r="MBO427" s="165" t="s">
        <v>340</v>
      </c>
      <c r="MBP427" s="165" t="s">
        <v>340</v>
      </c>
      <c r="MBQ427" s="165" t="s">
        <v>340</v>
      </c>
      <c r="MBR427" s="165" t="s">
        <v>340</v>
      </c>
      <c r="MBS427" s="165" t="s">
        <v>340</v>
      </c>
      <c r="MBT427" s="165" t="s">
        <v>340</v>
      </c>
      <c r="MBU427" s="165" t="s">
        <v>340</v>
      </c>
      <c r="MBV427" s="165" t="s">
        <v>340</v>
      </c>
      <c r="MBW427" s="165" t="s">
        <v>340</v>
      </c>
      <c r="MBX427" s="165" t="s">
        <v>340</v>
      </c>
      <c r="MBY427" s="165" t="s">
        <v>340</v>
      </c>
      <c r="MBZ427" s="165" t="s">
        <v>340</v>
      </c>
      <c r="MCA427" s="165" t="s">
        <v>340</v>
      </c>
      <c r="MCB427" s="165" t="s">
        <v>340</v>
      </c>
      <c r="MCC427" s="165" t="s">
        <v>340</v>
      </c>
      <c r="MCD427" s="165" t="s">
        <v>340</v>
      </c>
      <c r="MCE427" s="165" t="s">
        <v>340</v>
      </c>
      <c r="MCF427" s="165" t="s">
        <v>340</v>
      </c>
      <c r="MCG427" s="165" t="s">
        <v>340</v>
      </c>
      <c r="MCH427" s="165" t="s">
        <v>340</v>
      </c>
      <c r="MCI427" s="165" t="s">
        <v>340</v>
      </c>
      <c r="MCJ427" s="165" t="s">
        <v>340</v>
      </c>
      <c r="MCK427" s="165" t="s">
        <v>340</v>
      </c>
      <c r="MCL427" s="165" t="s">
        <v>340</v>
      </c>
      <c r="MCM427" s="165" t="s">
        <v>340</v>
      </c>
      <c r="MCN427" s="165" t="s">
        <v>340</v>
      </c>
      <c r="MCO427" s="165" t="s">
        <v>340</v>
      </c>
      <c r="MCP427" s="165" t="s">
        <v>340</v>
      </c>
      <c r="MCQ427" s="165" t="s">
        <v>340</v>
      </c>
      <c r="MCR427" s="165" t="s">
        <v>340</v>
      </c>
      <c r="MCS427" s="165" t="s">
        <v>340</v>
      </c>
      <c r="MCT427" s="165" t="s">
        <v>340</v>
      </c>
      <c r="MCU427" s="165" t="s">
        <v>340</v>
      </c>
      <c r="MCV427" s="165" t="s">
        <v>340</v>
      </c>
      <c r="MCW427" s="165" t="s">
        <v>340</v>
      </c>
      <c r="MCX427" s="165" t="s">
        <v>340</v>
      </c>
      <c r="MCY427" s="165" t="s">
        <v>340</v>
      </c>
      <c r="MCZ427" s="165" t="s">
        <v>340</v>
      </c>
      <c r="MDA427" s="165" t="s">
        <v>340</v>
      </c>
      <c r="MDB427" s="165" t="s">
        <v>340</v>
      </c>
      <c r="MDC427" s="165" t="s">
        <v>340</v>
      </c>
      <c r="MDD427" s="165" t="s">
        <v>340</v>
      </c>
      <c r="MDE427" s="165" t="s">
        <v>340</v>
      </c>
      <c r="MDF427" s="165" t="s">
        <v>340</v>
      </c>
      <c r="MDG427" s="165" t="s">
        <v>340</v>
      </c>
      <c r="MDH427" s="165" t="s">
        <v>340</v>
      </c>
      <c r="MDI427" s="165" t="s">
        <v>340</v>
      </c>
      <c r="MDJ427" s="165" t="s">
        <v>340</v>
      </c>
      <c r="MDK427" s="165" t="s">
        <v>340</v>
      </c>
      <c r="MDL427" s="165" t="s">
        <v>340</v>
      </c>
      <c r="MDM427" s="165" t="s">
        <v>340</v>
      </c>
      <c r="MDN427" s="165" t="s">
        <v>340</v>
      </c>
      <c r="MDO427" s="165" t="s">
        <v>340</v>
      </c>
      <c r="MDP427" s="165" t="s">
        <v>340</v>
      </c>
      <c r="MDQ427" s="165" t="s">
        <v>340</v>
      </c>
      <c r="MDR427" s="165" t="s">
        <v>340</v>
      </c>
      <c r="MDS427" s="165" t="s">
        <v>340</v>
      </c>
      <c r="MDT427" s="165" t="s">
        <v>340</v>
      </c>
      <c r="MDU427" s="165" t="s">
        <v>340</v>
      </c>
      <c r="MDV427" s="165" t="s">
        <v>340</v>
      </c>
      <c r="MDW427" s="165" t="s">
        <v>340</v>
      </c>
      <c r="MDX427" s="165" t="s">
        <v>340</v>
      </c>
      <c r="MDY427" s="165" t="s">
        <v>340</v>
      </c>
      <c r="MDZ427" s="165" t="s">
        <v>340</v>
      </c>
      <c r="MEA427" s="165" t="s">
        <v>340</v>
      </c>
      <c r="MEB427" s="165" t="s">
        <v>340</v>
      </c>
      <c r="MEC427" s="165" t="s">
        <v>340</v>
      </c>
      <c r="MED427" s="165" t="s">
        <v>340</v>
      </c>
      <c r="MEE427" s="165" t="s">
        <v>340</v>
      </c>
      <c r="MEF427" s="165" t="s">
        <v>340</v>
      </c>
      <c r="MEG427" s="165" t="s">
        <v>340</v>
      </c>
      <c r="MEH427" s="165" t="s">
        <v>340</v>
      </c>
      <c r="MEI427" s="165" t="s">
        <v>340</v>
      </c>
      <c r="MEJ427" s="165" t="s">
        <v>340</v>
      </c>
      <c r="MEK427" s="165" t="s">
        <v>340</v>
      </c>
      <c r="MEL427" s="165" t="s">
        <v>340</v>
      </c>
      <c r="MEM427" s="165" t="s">
        <v>340</v>
      </c>
      <c r="MEN427" s="165" t="s">
        <v>340</v>
      </c>
      <c r="MEO427" s="165" t="s">
        <v>340</v>
      </c>
      <c r="MEP427" s="165" t="s">
        <v>340</v>
      </c>
      <c r="MEQ427" s="165" t="s">
        <v>340</v>
      </c>
      <c r="MER427" s="165" t="s">
        <v>340</v>
      </c>
      <c r="MES427" s="165" t="s">
        <v>340</v>
      </c>
      <c r="MET427" s="165" t="s">
        <v>340</v>
      </c>
      <c r="MEU427" s="165" t="s">
        <v>340</v>
      </c>
      <c r="MEV427" s="165" t="s">
        <v>340</v>
      </c>
      <c r="MEW427" s="165" t="s">
        <v>340</v>
      </c>
      <c r="MEX427" s="165" t="s">
        <v>340</v>
      </c>
      <c r="MEY427" s="165" t="s">
        <v>340</v>
      </c>
      <c r="MEZ427" s="165" t="s">
        <v>340</v>
      </c>
      <c r="MFA427" s="165" t="s">
        <v>340</v>
      </c>
      <c r="MFB427" s="165" t="s">
        <v>340</v>
      </c>
      <c r="MFC427" s="165" t="s">
        <v>340</v>
      </c>
      <c r="MFD427" s="165" t="s">
        <v>340</v>
      </c>
      <c r="MFE427" s="165" t="s">
        <v>340</v>
      </c>
      <c r="MFF427" s="165" t="s">
        <v>340</v>
      </c>
      <c r="MFG427" s="165" t="s">
        <v>340</v>
      </c>
      <c r="MFH427" s="165" t="s">
        <v>340</v>
      </c>
      <c r="MFI427" s="165" t="s">
        <v>340</v>
      </c>
      <c r="MFJ427" s="165" t="s">
        <v>340</v>
      </c>
      <c r="MFK427" s="165" t="s">
        <v>340</v>
      </c>
      <c r="MFL427" s="165" t="s">
        <v>340</v>
      </c>
      <c r="MFM427" s="165" t="s">
        <v>340</v>
      </c>
      <c r="MFN427" s="165" t="s">
        <v>340</v>
      </c>
      <c r="MFO427" s="165" t="s">
        <v>340</v>
      </c>
      <c r="MFP427" s="165" t="s">
        <v>340</v>
      </c>
      <c r="MFQ427" s="165" t="s">
        <v>340</v>
      </c>
      <c r="MFR427" s="165" t="s">
        <v>340</v>
      </c>
      <c r="MFS427" s="165" t="s">
        <v>340</v>
      </c>
      <c r="MFT427" s="165" t="s">
        <v>340</v>
      </c>
      <c r="MFU427" s="165" t="s">
        <v>340</v>
      </c>
      <c r="MFV427" s="165" t="s">
        <v>340</v>
      </c>
      <c r="MFW427" s="165" t="s">
        <v>340</v>
      </c>
      <c r="MFX427" s="165" t="s">
        <v>340</v>
      </c>
      <c r="MFY427" s="165" t="s">
        <v>340</v>
      </c>
      <c r="MFZ427" s="165" t="s">
        <v>340</v>
      </c>
      <c r="MGA427" s="165" t="s">
        <v>340</v>
      </c>
      <c r="MGB427" s="165" t="s">
        <v>340</v>
      </c>
      <c r="MGC427" s="165" t="s">
        <v>340</v>
      </c>
      <c r="MGD427" s="165" t="s">
        <v>340</v>
      </c>
      <c r="MGE427" s="165" t="s">
        <v>340</v>
      </c>
      <c r="MGF427" s="165" t="s">
        <v>340</v>
      </c>
      <c r="MGG427" s="165" t="s">
        <v>340</v>
      </c>
      <c r="MGH427" s="165" t="s">
        <v>340</v>
      </c>
      <c r="MGI427" s="165" t="s">
        <v>340</v>
      </c>
      <c r="MGJ427" s="165" t="s">
        <v>340</v>
      </c>
      <c r="MGK427" s="165" t="s">
        <v>340</v>
      </c>
      <c r="MGL427" s="165" t="s">
        <v>340</v>
      </c>
      <c r="MGM427" s="165" t="s">
        <v>340</v>
      </c>
      <c r="MGN427" s="165" t="s">
        <v>340</v>
      </c>
      <c r="MGO427" s="165" t="s">
        <v>340</v>
      </c>
      <c r="MGP427" s="165" t="s">
        <v>340</v>
      </c>
      <c r="MGQ427" s="165" t="s">
        <v>340</v>
      </c>
      <c r="MGR427" s="165" t="s">
        <v>340</v>
      </c>
      <c r="MGS427" s="165" t="s">
        <v>340</v>
      </c>
      <c r="MGT427" s="165" t="s">
        <v>340</v>
      </c>
      <c r="MGU427" s="165" t="s">
        <v>340</v>
      </c>
      <c r="MGV427" s="165" t="s">
        <v>340</v>
      </c>
      <c r="MGW427" s="165" t="s">
        <v>340</v>
      </c>
      <c r="MGX427" s="165" t="s">
        <v>340</v>
      </c>
      <c r="MGY427" s="165" t="s">
        <v>340</v>
      </c>
      <c r="MGZ427" s="165" t="s">
        <v>340</v>
      </c>
      <c r="MHA427" s="165" t="s">
        <v>340</v>
      </c>
      <c r="MHB427" s="165" t="s">
        <v>340</v>
      </c>
      <c r="MHC427" s="165" t="s">
        <v>340</v>
      </c>
      <c r="MHD427" s="165" t="s">
        <v>340</v>
      </c>
      <c r="MHE427" s="165" t="s">
        <v>340</v>
      </c>
      <c r="MHF427" s="165" t="s">
        <v>340</v>
      </c>
      <c r="MHG427" s="165" t="s">
        <v>340</v>
      </c>
      <c r="MHH427" s="165" t="s">
        <v>340</v>
      </c>
      <c r="MHI427" s="165" t="s">
        <v>340</v>
      </c>
      <c r="MHJ427" s="165" t="s">
        <v>340</v>
      </c>
      <c r="MHK427" s="165" t="s">
        <v>340</v>
      </c>
      <c r="MHL427" s="165" t="s">
        <v>340</v>
      </c>
      <c r="MHM427" s="165" t="s">
        <v>340</v>
      </c>
      <c r="MHN427" s="165" t="s">
        <v>340</v>
      </c>
      <c r="MHO427" s="165" t="s">
        <v>340</v>
      </c>
      <c r="MHP427" s="165" t="s">
        <v>340</v>
      </c>
      <c r="MHQ427" s="165" t="s">
        <v>340</v>
      </c>
      <c r="MHR427" s="165" t="s">
        <v>340</v>
      </c>
      <c r="MHS427" s="165" t="s">
        <v>340</v>
      </c>
      <c r="MHT427" s="165" t="s">
        <v>340</v>
      </c>
      <c r="MHU427" s="165" t="s">
        <v>340</v>
      </c>
      <c r="MHV427" s="165" t="s">
        <v>340</v>
      </c>
      <c r="MHW427" s="165" t="s">
        <v>340</v>
      </c>
      <c r="MHX427" s="165" t="s">
        <v>340</v>
      </c>
      <c r="MHY427" s="165" t="s">
        <v>340</v>
      </c>
      <c r="MHZ427" s="165" t="s">
        <v>340</v>
      </c>
      <c r="MIA427" s="165" t="s">
        <v>340</v>
      </c>
      <c r="MIB427" s="165" t="s">
        <v>340</v>
      </c>
      <c r="MIC427" s="165" t="s">
        <v>340</v>
      </c>
      <c r="MID427" s="165" t="s">
        <v>340</v>
      </c>
      <c r="MIE427" s="165" t="s">
        <v>340</v>
      </c>
      <c r="MIF427" s="165" t="s">
        <v>340</v>
      </c>
      <c r="MIG427" s="165" t="s">
        <v>340</v>
      </c>
      <c r="MIH427" s="165" t="s">
        <v>340</v>
      </c>
      <c r="MII427" s="165" t="s">
        <v>340</v>
      </c>
      <c r="MIJ427" s="165" t="s">
        <v>340</v>
      </c>
      <c r="MIK427" s="165" t="s">
        <v>340</v>
      </c>
      <c r="MIL427" s="165" t="s">
        <v>340</v>
      </c>
      <c r="MIM427" s="165" t="s">
        <v>340</v>
      </c>
      <c r="MIN427" s="165" t="s">
        <v>340</v>
      </c>
      <c r="MIO427" s="165" t="s">
        <v>340</v>
      </c>
      <c r="MIP427" s="165" t="s">
        <v>340</v>
      </c>
      <c r="MIQ427" s="165" t="s">
        <v>340</v>
      </c>
      <c r="MIR427" s="165" t="s">
        <v>340</v>
      </c>
      <c r="MIS427" s="165" t="s">
        <v>340</v>
      </c>
      <c r="MIT427" s="165" t="s">
        <v>340</v>
      </c>
      <c r="MIU427" s="165" t="s">
        <v>340</v>
      </c>
      <c r="MIV427" s="165" t="s">
        <v>340</v>
      </c>
      <c r="MIW427" s="165" t="s">
        <v>340</v>
      </c>
      <c r="MIX427" s="165" t="s">
        <v>340</v>
      </c>
      <c r="MIY427" s="165" t="s">
        <v>340</v>
      </c>
      <c r="MIZ427" s="165" t="s">
        <v>340</v>
      </c>
      <c r="MJA427" s="165" t="s">
        <v>340</v>
      </c>
      <c r="MJB427" s="165" t="s">
        <v>340</v>
      </c>
      <c r="MJC427" s="165" t="s">
        <v>340</v>
      </c>
      <c r="MJD427" s="165" t="s">
        <v>340</v>
      </c>
      <c r="MJE427" s="165" t="s">
        <v>340</v>
      </c>
      <c r="MJF427" s="165" t="s">
        <v>340</v>
      </c>
      <c r="MJG427" s="165" t="s">
        <v>340</v>
      </c>
      <c r="MJH427" s="165" t="s">
        <v>340</v>
      </c>
      <c r="MJI427" s="165" t="s">
        <v>340</v>
      </c>
      <c r="MJJ427" s="165" t="s">
        <v>340</v>
      </c>
      <c r="MJK427" s="165" t="s">
        <v>340</v>
      </c>
      <c r="MJL427" s="165" t="s">
        <v>340</v>
      </c>
      <c r="MJM427" s="165" t="s">
        <v>340</v>
      </c>
      <c r="MJN427" s="165" t="s">
        <v>340</v>
      </c>
      <c r="MJO427" s="165" t="s">
        <v>340</v>
      </c>
      <c r="MJP427" s="165" t="s">
        <v>340</v>
      </c>
      <c r="MJQ427" s="165" t="s">
        <v>340</v>
      </c>
      <c r="MJR427" s="165" t="s">
        <v>340</v>
      </c>
      <c r="MJS427" s="165" t="s">
        <v>340</v>
      </c>
      <c r="MJT427" s="165" t="s">
        <v>340</v>
      </c>
      <c r="MJU427" s="165" t="s">
        <v>340</v>
      </c>
      <c r="MJV427" s="165" t="s">
        <v>340</v>
      </c>
      <c r="MJW427" s="165" t="s">
        <v>340</v>
      </c>
      <c r="MJX427" s="165" t="s">
        <v>340</v>
      </c>
      <c r="MJY427" s="165" t="s">
        <v>340</v>
      </c>
      <c r="MJZ427" s="165" t="s">
        <v>340</v>
      </c>
      <c r="MKA427" s="165" t="s">
        <v>340</v>
      </c>
      <c r="MKB427" s="165" t="s">
        <v>340</v>
      </c>
      <c r="MKC427" s="165" t="s">
        <v>340</v>
      </c>
      <c r="MKD427" s="165" t="s">
        <v>340</v>
      </c>
      <c r="MKE427" s="165" t="s">
        <v>340</v>
      </c>
      <c r="MKF427" s="165" t="s">
        <v>340</v>
      </c>
      <c r="MKG427" s="165" t="s">
        <v>340</v>
      </c>
      <c r="MKH427" s="165" t="s">
        <v>340</v>
      </c>
      <c r="MKI427" s="165" t="s">
        <v>340</v>
      </c>
      <c r="MKJ427" s="165" t="s">
        <v>340</v>
      </c>
      <c r="MKK427" s="165" t="s">
        <v>340</v>
      </c>
      <c r="MKL427" s="165" t="s">
        <v>340</v>
      </c>
      <c r="MKM427" s="165" t="s">
        <v>340</v>
      </c>
      <c r="MKN427" s="165" t="s">
        <v>340</v>
      </c>
      <c r="MKO427" s="165" t="s">
        <v>340</v>
      </c>
      <c r="MKP427" s="165" t="s">
        <v>340</v>
      </c>
      <c r="MKQ427" s="165" t="s">
        <v>340</v>
      </c>
      <c r="MKR427" s="165" t="s">
        <v>340</v>
      </c>
      <c r="MKS427" s="165" t="s">
        <v>340</v>
      </c>
      <c r="MKT427" s="165" t="s">
        <v>340</v>
      </c>
      <c r="MKU427" s="165" t="s">
        <v>340</v>
      </c>
      <c r="MKV427" s="165" t="s">
        <v>340</v>
      </c>
      <c r="MKW427" s="165" t="s">
        <v>340</v>
      </c>
      <c r="MKX427" s="165" t="s">
        <v>340</v>
      </c>
      <c r="MKY427" s="165" t="s">
        <v>340</v>
      </c>
      <c r="MKZ427" s="165" t="s">
        <v>340</v>
      </c>
      <c r="MLA427" s="165" t="s">
        <v>340</v>
      </c>
      <c r="MLB427" s="165" t="s">
        <v>340</v>
      </c>
      <c r="MLC427" s="165" t="s">
        <v>340</v>
      </c>
      <c r="MLD427" s="165" t="s">
        <v>340</v>
      </c>
      <c r="MLE427" s="165" t="s">
        <v>340</v>
      </c>
      <c r="MLF427" s="165" t="s">
        <v>340</v>
      </c>
      <c r="MLG427" s="165" t="s">
        <v>340</v>
      </c>
      <c r="MLH427" s="165" t="s">
        <v>340</v>
      </c>
      <c r="MLI427" s="165" t="s">
        <v>340</v>
      </c>
      <c r="MLJ427" s="165" t="s">
        <v>340</v>
      </c>
      <c r="MLK427" s="165" t="s">
        <v>340</v>
      </c>
      <c r="MLL427" s="165" t="s">
        <v>340</v>
      </c>
      <c r="MLM427" s="165" t="s">
        <v>340</v>
      </c>
      <c r="MLN427" s="165" t="s">
        <v>340</v>
      </c>
      <c r="MLO427" s="165" t="s">
        <v>340</v>
      </c>
      <c r="MLP427" s="165" t="s">
        <v>340</v>
      </c>
      <c r="MLQ427" s="165" t="s">
        <v>340</v>
      </c>
      <c r="MLR427" s="165" t="s">
        <v>340</v>
      </c>
      <c r="MLS427" s="165" t="s">
        <v>340</v>
      </c>
      <c r="MLT427" s="165" t="s">
        <v>340</v>
      </c>
      <c r="MLU427" s="165" t="s">
        <v>340</v>
      </c>
      <c r="MLV427" s="165" t="s">
        <v>340</v>
      </c>
      <c r="MLW427" s="165" t="s">
        <v>340</v>
      </c>
      <c r="MLX427" s="165" t="s">
        <v>340</v>
      </c>
      <c r="MLY427" s="165" t="s">
        <v>340</v>
      </c>
      <c r="MLZ427" s="165" t="s">
        <v>340</v>
      </c>
      <c r="MMA427" s="165" t="s">
        <v>340</v>
      </c>
      <c r="MMB427" s="165" t="s">
        <v>340</v>
      </c>
      <c r="MMC427" s="165" t="s">
        <v>340</v>
      </c>
      <c r="MMD427" s="165" t="s">
        <v>340</v>
      </c>
      <c r="MME427" s="165" t="s">
        <v>340</v>
      </c>
      <c r="MMF427" s="165" t="s">
        <v>340</v>
      </c>
      <c r="MMG427" s="165" t="s">
        <v>340</v>
      </c>
      <c r="MMH427" s="165" t="s">
        <v>340</v>
      </c>
      <c r="MMI427" s="165" t="s">
        <v>340</v>
      </c>
      <c r="MMJ427" s="165" t="s">
        <v>340</v>
      </c>
      <c r="MMK427" s="165" t="s">
        <v>340</v>
      </c>
      <c r="MML427" s="165" t="s">
        <v>340</v>
      </c>
      <c r="MMM427" s="165" t="s">
        <v>340</v>
      </c>
      <c r="MMN427" s="165" t="s">
        <v>340</v>
      </c>
      <c r="MMO427" s="165" t="s">
        <v>340</v>
      </c>
      <c r="MMP427" s="165" t="s">
        <v>340</v>
      </c>
      <c r="MMQ427" s="165" t="s">
        <v>340</v>
      </c>
      <c r="MMR427" s="165" t="s">
        <v>340</v>
      </c>
      <c r="MMS427" s="165" t="s">
        <v>340</v>
      </c>
      <c r="MMT427" s="165" t="s">
        <v>340</v>
      </c>
      <c r="MMU427" s="165" t="s">
        <v>340</v>
      </c>
      <c r="MMV427" s="165" t="s">
        <v>340</v>
      </c>
      <c r="MMW427" s="165" t="s">
        <v>340</v>
      </c>
      <c r="MMX427" s="165" t="s">
        <v>340</v>
      </c>
      <c r="MMY427" s="165" t="s">
        <v>340</v>
      </c>
      <c r="MMZ427" s="165" t="s">
        <v>340</v>
      </c>
      <c r="MNA427" s="165" t="s">
        <v>340</v>
      </c>
      <c r="MNB427" s="165" t="s">
        <v>340</v>
      </c>
      <c r="MNC427" s="165" t="s">
        <v>340</v>
      </c>
      <c r="MND427" s="165" t="s">
        <v>340</v>
      </c>
      <c r="MNE427" s="165" t="s">
        <v>340</v>
      </c>
      <c r="MNF427" s="165" t="s">
        <v>340</v>
      </c>
      <c r="MNG427" s="165" t="s">
        <v>340</v>
      </c>
      <c r="MNH427" s="165" t="s">
        <v>340</v>
      </c>
      <c r="MNI427" s="165" t="s">
        <v>340</v>
      </c>
      <c r="MNJ427" s="165" t="s">
        <v>340</v>
      </c>
      <c r="MNK427" s="165" t="s">
        <v>340</v>
      </c>
      <c r="MNL427" s="165" t="s">
        <v>340</v>
      </c>
      <c r="MNM427" s="165" t="s">
        <v>340</v>
      </c>
      <c r="MNN427" s="165" t="s">
        <v>340</v>
      </c>
      <c r="MNO427" s="165" t="s">
        <v>340</v>
      </c>
      <c r="MNP427" s="165" t="s">
        <v>340</v>
      </c>
      <c r="MNQ427" s="165" t="s">
        <v>340</v>
      </c>
      <c r="MNR427" s="165" t="s">
        <v>340</v>
      </c>
      <c r="MNS427" s="165" t="s">
        <v>340</v>
      </c>
      <c r="MNT427" s="165" t="s">
        <v>340</v>
      </c>
      <c r="MNU427" s="165" t="s">
        <v>340</v>
      </c>
      <c r="MNV427" s="165" t="s">
        <v>340</v>
      </c>
      <c r="MNW427" s="165" t="s">
        <v>340</v>
      </c>
      <c r="MNX427" s="165" t="s">
        <v>340</v>
      </c>
      <c r="MNY427" s="165" t="s">
        <v>340</v>
      </c>
      <c r="MNZ427" s="165" t="s">
        <v>340</v>
      </c>
      <c r="MOA427" s="165" t="s">
        <v>340</v>
      </c>
      <c r="MOB427" s="165" t="s">
        <v>340</v>
      </c>
      <c r="MOC427" s="165" t="s">
        <v>340</v>
      </c>
      <c r="MOD427" s="165" t="s">
        <v>340</v>
      </c>
      <c r="MOE427" s="165" t="s">
        <v>340</v>
      </c>
      <c r="MOF427" s="165" t="s">
        <v>340</v>
      </c>
      <c r="MOG427" s="165" t="s">
        <v>340</v>
      </c>
      <c r="MOH427" s="165" t="s">
        <v>340</v>
      </c>
      <c r="MOI427" s="165" t="s">
        <v>340</v>
      </c>
      <c r="MOJ427" s="165" t="s">
        <v>340</v>
      </c>
      <c r="MOK427" s="165" t="s">
        <v>340</v>
      </c>
      <c r="MOL427" s="165" t="s">
        <v>340</v>
      </c>
      <c r="MOM427" s="165" t="s">
        <v>340</v>
      </c>
      <c r="MON427" s="165" t="s">
        <v>340</v>
      </c>
      <c r="MOO427" s="165" t="s">
        <v>340</v>
      </c>
      <c r="MOP427" s="165" t="s">
        <v>340</v>
      </c>
      <c r="MOQ427" s="165" t="s">
        <v>340</v>
      </c>
      <c r="MOR427" s="165" t="s">
        <v>340</v>
      </c>
      <c r="MOS427" s="165" t="s">
        <v>340</v>
      </c>
      <c r="MOT427" s="165" t="s">
        <v>340</v>
      </c>
      <c r="MOU427" s="165" t="s">
        <v>340</v>
      </c>
      <c r="MOV427" s="165" t="s">
        <v>340</v>
      </c>
      <c r="MOW427" s="165" t="s">
        <v>340</v>
      </c>
      <c r="MOX427" s="165" t="s">
        <v>340</v>
      </c>
      <c r="MOY427" s="165" t="s">
        <v>340</v>
      </c>
      <c r="MOZ427" s="165" t="s">
        <v>340</v>
      </c>
      <c r="MPA427" s="165" t="s">
        <v>340</v>
      </c>
      <c r="MPB427" s="165" t="s">
        <v>340</v>
      </c>
      <c r="MPC427" s="165" t="s">
        <v>340</v>
      </c>
      <c r="MPD427" s="165" t="s">
        <v>340</v>
      </c>
      <c r="MPE427" s="165" t="s">
        <v>340</v>
      </c>
      <c r="MPF427" s="165" t="s">
        <v>340</v>
      </c>
      <c r="MPG427" s="165" t="s">
        <v>340</v>
      </c>
      <c r="MPH427" s="165" t="s">
        <v>340</v>
      </c>
      <c r="MPI427" s="165" t="s">
        <v>340</v>
      </c>
      <c r="MPJ427" s="165" t="s">
        <v>340</v>
      </c>
      <c r="MPK427" s="165" t="s">
        <v>340</v>
      </c>
      <c r="MPL427" s="165" t="s">
        <v>340</v>
      </c>
      <c r="MPM427" s="165" t="s">
        <v>340</v>
      </c>
      <c r="MPN427" s="165" t="s">
        <v>340</v>
      </c>
      <c r="MPO427" s="165" t="s">
        <v>340</v>
      </c>
      <c r="MPP427" s="165" t="s">
        <v>340</v>
      </c>
      <c r="MPQ427" s="165" t="s">
        <v>340</v>
      </c>
      <c r="MPR427" s="165" t="s">
        <v>340</v>
      </c>
      <c r="MPS427" s="165" t="s">
        <v>340</v>
      </c>
      <c r="MPT427" s="165" t="s">
        <v>340</v>
      </c>
      <c r="MPU427" s="165" t="s">
        <v>340</v>
      </c>
      <c r="MPV427" s="165" t="s">
        <v>340</v>
      </c>
      <c r="MPW427" s="165" t="s">
        <v>340</v>
      </c>
      <c r="MPX427" s="165" t="s">
        <v>340</v>
      </c>
      <c r="MPY427" s="165" t="s">
        <v>340</v>
      </c>
      <c r="MPZ427" s="165" t="s">
        <v>340</v>
      </c>
      <c r="MQA427" s="165" t="s">
        <v>340</v>
      </c>
      <c r="MQB427" s="165" t="s">
        <v>340</v>
      </c>
      <c r="MQC427" s="165" t="s">
        <v>340</v>
      </c>
      <c r="MQD427" s="165" t="s">
        <v>340</v>
      </c>
      <c r="MQE427" s="165" t="s">
        <v>340</v>
      </c>
      <c r="MQF427" s="165" t="s">
        <v>340</v>
      </c>
      <c r="MQG427" s="165" t="s">
        <v>340</v>
      </c>
      <c r="MQH427" s="165" t="s">
        <v>340</v>
      </c>
      <c r="MQI427" s="165" t="s">
        <v>340</v>
      </c>
      <c r="MQJ427" s="165" t="s">
        <v>340</v>
      </c>
      <c r="MQK427" s="165" t="s">
        <v>340</v>
      </c>
      <c r="MQL427" s="165" t="s">
        <v>340</v>
      </c>
      <c r="MQM427" s="165" t="s">
        <v>340</v>
      </c>
      <c r="MQN427" s="165" t="s">
        <v>340</v>
      </c>
      <c r="MQO427" s="165" t="s">
        <v>340</v>
      </c>
      <c r="MQP427" s="165" t="s">
        <v>340</v>
      </c>
      <c r="MQQ427" s="165" t="s">
        <v>340</v>
      </c>
      <c r="MQR427" s="165" t="s">
        <v>340</v>
      </c>
      <c r="MQS427" s="165" t="s">
        <v>340</v>
      </c>
      <c r="MQT427" s="165" t="s">
        <v>340</v>
      </c>
      <c r="MQU427" s="165" t="s">
        <v>340</v>
      </c>
      <c r="MQV427" s="165" t="s">
        <v>340</v>
      </c>
      <c r="MQW427" s="165" t="s">
        <v>340</v>
      </c>
      <c r="MQX427" s="165" t="s">
        <v>340</v>
      </c>
      <c r="MQY427" s="165" t="s">
        <v>340</v>
      </c>
      <c r="MQZ427" s="165" t="s">
        <v>340</v>
      </c>
      <c r="MRA427" s="165" t="s">
        <v>340</v>
      </c>
      <c r="MRB427" s="165" t="s">
        <v>340</v>
      </c>
      <c r="MRC427" s="165" t="s">
        <v>340</v>
      </c>
      <c r="MRD427" s="165" t="s">
        <v>340</v>
      </c>
      <c r="MRE427" s="165" t="s">
        <v>340</v>
      </c>
      <c r="MRF427" s="165" t="s">
        <v>340</v>
      </c>
      <c r="MRG427" s="165" t="s">
        <v>340</v>
      </c>
      <c r="MRH427" s="165" t="s">
        <v>340</v>
      </c>
      <c r="MRI427" s="165" t="s">
        <v>340</v>
      </c>
      <c r="MRJ427" s="165" t="s">
        <v>340</v>
      </c>
      <c r="MRK427" s="165" t="s">
        <v>340</v>
      </c>
      <c r="MRL427" s="165" t="s">
        <v>340</v>
      </c>
      <c r="MRM427" s="165" t="s">
        <v>340</v>
      </c>
      <c r="MRN427" s="165" t="s">
        <v>340</v>
      </c>
      <c r="MRO427" s="165" t="s">
        <v>340</v>
      </c>
      <c r="MRP427" s="165" t="s">
        <v>340</v>
      </c>
      <c r="MRQ427" s="165" t="s">
        <v>340</v>
      </c>
      <c r="MRR427" s="165" t="s">
        <v>340</v>
      </c>
      <c r="MRS427" s="165" t="s">
        <v>340</v>
      </c>
      <c r="MRT427" s="165" t="s">
        <v>340</v>
      </c>
      <c r="MRU427" s="165" t="s">
        <v>340</v>
      </c>
      <c r="MRV427" s="165" t="s">
        <v>340</v>
      </c>
      <c r="MRW427" s="165" t="s">
        <v>340</v>
      </c>
      <c r="MRX427" s="165" t="s">
        <v>340</v>
      </c>
      <c r="MRY427" s="165" t="s">
        <v>340</v>
      </c>
      <c r="MRZ427" s="165" t="s">
        <v>340</v>
      </c>
      <c r="MSA427" s="165" t="s">
        <v>340</v>
      </c>
      <c r="MSB427" s="165" t="s">
        <v>340</v>
      </c>
      <c r="MSC427" s="165" t="s">
        <v>340</v>
      </c>
      <c r="MSD427" s="165" t="s">
        <v>340</v>
      </c>
      <c r="MSE427" s="165" t="s">
        <v>340</v>
      </c>
      <c r="MSF427" s="165" t="s">
        <v>340</v>
      </c>
      <c r="MSG427" s="165" t="s">
        <v>340</v>
      </c>
      <c r="MSH427" s="165" t="s">
        <v>340</v>
      </c>
      <c r="MSI427" s="165" t="s">
        <v>340</v>
      </c>
      <c r="MSJ427" s="165" t="s">
        <v>340</v>
      </c>
      <c r="MSK427" s="165" t="s">
        <v>340</v>
      </c>
      <c r="MSL427" s="165" t="s">
        <v>340</v>
      </c>
      <c r="MSM427" s="165" t="s">
        <v>340</v>
      </c>
      <c r="MSN427" s="165" t="s">
        <v>340</v>
      </c>
      <c r="MSO427" s="165" t="s">
        <v>340</v>
      </c>
      <c r="MSP427" s="165" t="s">
        <v>340</v>
      </c>
      <c r="MSQ427" s="165" t="s">
        <v>340</v>
      </c>
      <c r="MSR427" s="165" t="s">
        <v>340</v>
      </c>
      <c r="MSS427" s="165" t="s">
        <v>340</v>
      </c>
      <c r="MST427" s="165" t="s">
        <v>340</v>
      </c>
      <c r="MSU427" s="165" t="s">
        <v>340</v>
      </c>
      <c r="MSV427" s="165" t="s">
        <v>340</v>
      </c>
      <c r="MSW427" s="165" t="s">
        <v>340</v>
      </c>
      <c r="MSX427" s="165" t="s">
        <v>340</v>
      </c>
      <c r="MSY427" s="165" t="s">
        <v>340</v>
      </c>
      <c r="MSZ427" s="165" t="s">
        <v>340</v>
      </c>
      <c r="MTA427" s="165" t="s">
        <v>340</v>
      </c>
      <c r="MTB427" s="165" t="s">
        <v>340</v>
      </c>
      <c r="MTC427" s="165" t="s">
        <v>340</v>
      </c>
      <c r="MTD427" s="165" t="s">
        <v>340</v>
      </c>
      <c r="MTE427" s="165" t="s">
        <v>340</v>
      </c>
      <c r="MTF427" s="165" t="s">
        <v>340</v>
      </c>
      <c r="MTG427" s="165" t="s">
        <v>340</v>
      </c>
      <c r="MTH427" s="165" t="s">
        <v>340</v>
      </c>
      <c r="MTI427" s="165" t="s">
        <v>340</v>
      </c>
      <c r="MTJ427" s="165" t="s">
        <v>340</v>
      </c>
      <c r="MTK427" s="165" t="s">
        <v>340</v>
      </c>
      <c r="MTL427" s="165" t="s">
        <v>340</v>
      </c>
      <c r="MTM427" s="165" t="s">
        <v>340</v>
      </c>
      <c r="MTN427" s="165" t="s">
        <v>340</v>
      </c>
      <c r="MTO427" s="165" t="s">
        <v>340</v>
      </c>
      <c r="MTP427" s="165" t="s">
        <v>340</v>
      </c>
      <c r="MTQ427" s="165" t="s">
        <v>340</v>
      </c>
      <c r="MTR427" s="165" t="s">
        <v>340</v>
      </c>
      <c r="MTS427" s="165" t="s">
        <v>340</v>
      </c>
      <c r="MTT427" s="165" t="s">
        <v>340</v>
      </c>
      <c r="MTU427" s="165" t="s">
        <v>340</v>
      </c>
      <c r="MTV427" s="165" t="s">
        <v>340</v>
      </c>
      <c r="MTW427" s="165" t="s">
        <v>340</v>
      </c>
      <c r="MTX427" s="165" t="s">
        <v>340</v>
      </c>
      <c r="MTY427" s="165" t="s">
        <v>340</v>
      </c>
      <c r="MTZ427" s="165" t="s">
        <v>340</v>
      </c>
      <c r="MUA427" s="165" t="s">
        <v>340</v>
      </c>
      <c r="MUB427" s="165" t="s">
        <v>340</v>
      </c>
      <c r="MUC427" s="165" t="s">
        <v>340</v>
      </c>
      <c r="MUD427" s="165" t="s">
        <v>340</v>
      </c>
      <c r="MUE427" s="165" t="s">
        <v>340</v>
      </c>
      <c r="MUF427" s="165" t="s">
        <v>340</v>
      </c>
      <c r="MUG427" s="165" t="s">
        <v>340</v>
      </c>
      <c r="MUH427" s="165" t="s">
        <v>340</v>
      </c>
      <c r="MUI427" s="165" t="s">
        <v>340</v>
      </c>
      <c r="MUJ427" s="165" t="s">
        <v>340</v>
      </c>
      <c r="MUK427" s="165" t="s">
        <v>340</v>
      </c>
      <c r="MUL427" s="165" t="s">
        <v>340</v>
      </c>
      <c r="MUM427" s="165" t="s">
        <v>340</v>
      </c>
      <c r="MUN427" s="165" t="s">
        <v>340</v>
      </c>
      <c r="MUO427" s="165" t="s">
        <v>340</v>
      </c>
      <c r="MUP427" s="165" t="s">
        <v>340</v>
      </c>
      <c r="MUQ427" s="165" t="s">
        <v>340</v>
      </c>
      <c r="MUR427" s="165" t="s">
        <v>340</v>
      </c>
      <c r="MUS427" s="165" t="s">
        <v>340</v>
      </c>
      <c r="MUT427" s="165" t="s">
        <v>340</v>
      </c>
      <c r="MUU427" s="165" t="s">
        <v>340</v>
      </c>
      <c r="MUV427" s="165" t="s">
        <v>340</v>
      </c>
      <c r="MUW427" s="165" t="s">
        <v>340</v>
      </c>
      <c r="MUX427" s="165" t="s">
        <v>340</v>
      </c>
      <c r="MUY427" s="165" t="s">
        <v>340</v>
      </c>
      <c r="MUZ427" s="165" t="s">
        <v>340</v>
      </c>
      <c r="MVA427" s="165" t="s">
        <v>340</v>
      </c>
      <c r="MVB427" s="165" t="s">
        <v>340</v>
      </c>
      <c r="MVC427" s="165" t="s">
        <v>340</v>
      </c>
      <c r="MVD427" s="165" t="s">
        <v>340</v>
      </c>
      <c r="MVE427" s="165" t="s">
        <v>340</v>
      </c>
      <c r="MVF427" s="165" t="s">
        <v>340</v>
      </c>
      <c r="MVG427" s="165" t="s">
        <v>340</v>
      </c>
      <c r="MVH427" s="165" t="s">
        <v>340</v>
      </c>
      <c r="MVI427" s="165" t="s">
        <v>340</v>
      </c>
      <c r="MVJ427" s="165" t="s">
        <v>340</v>
      </c>
      <c r="MVK427" s="165" t="s">
        <v>340</v>
      </c>
      <c r="MVL427" s="165" t="s">
        <v>340</v>
      </c>
      <c r="MVM427" s="165" t="s">
        <v>340</v>
      </c>
      <c r="MVN427" s="165" t="s">
        <v>340</v>
      </c>
      <c r="MVO427" s="165" t="s">
        <v>340</v>
      </c>
      <c r="MVP427" s="165" t="s">
        <v>340</v>
      </c>
      <c r="MVQ427" s="165" t="s">
        <v>340</v>
      </c>
      <c r="MVR427" s="165" t="s">
        <v>340</v>
      </c>
      <c r="MVS427" s="165" t="s">
        <v>340</v>
      </c>
      <c r="MVT427" s="165" t="s">
        <v>340</v>
      </c>
      <c r="MVU427" s="165" t="s">
        <v>340</v>
      </c>
      <c r="MVV427" s="165" t="s">
        <v>340</v>
      </c>
      <c r="MVW427" s="165" t="s">
        <v>340</v>
      </c>
      <c r="MVX427" s="165" t="s">
        <v>340</v>
      </c>
      <c r="MVY427" s="165" t="s">
        <v>340</v>
      </c>
      <c r="MVZ427" s="165" t="s">
        <v>340</v>
      </c>
      <c r="MWA427" s="165" t="s">
        <v>340</v>
      </c>
      <c r="MWB427" s="165" t="s">
        <v>340</v>
      </c>
      <c r="MWC427" s="165" t="s">
        <v>340</v>
      </c>
      <c r="MWD427" s="165" t="s">
        <v>340</v>
      </c>
      <c r="MWE427" s="165" t="s">
        <v>340</v>
      </c>
      <c r="MWF427" s="165" t="s">
        <v>340</v>
      </c>
      <c r="MWG427" s="165" t="s">
        <v>340</v>
      </c>
      <c r="MWH427" s="165" t="s">
        <v>340</v>
      </c>
      <c r="MWI427" s="165" t="s">
        <v>340</v>
      </c>
      <c r="MWJ427" s="165" t="s">
        <v>340</v>
      </c>
      <c r="MWK427" s="165" t="s">
        <v>340</v>
      </c>
      <c r="MWL427" s="165" t="s">
        <v>340</v>
      </c>
      <c r="MWM427" s="165" t="s">
        <v>340</v>
      </c>
      <c r="MWN427" s="165" t="s">
        <v>340</v>
      </c>
      <c r="MWO427" s="165" t="s">
        <v>340</v>
      </c>
      <c r="MWP427" s="165" t="s">
        <v>340</v>
      </c>
      <c r="MWQ427" s="165" t="s">
        <v>340</v>
      </c>
      <c r="MWR427" s="165" t="s">
        <v>340</v>
      </c>
      <c r="MWS427" s="165" t="s">
        <v>340</v>
      </c>
      <c r="MWT427" s="165" t="s">
        <v>340</v>
      </c>
      <c r="MWU427" s="165" t="s">
        <v>340</v>
      </c>
      <c r="MWV427" s="165" t="s">
        <v>340</v>
      </c>
      <c r="MWW427" s="165" t="s">
        <v>340</v>
      </c>
      <c r="MWX427" s="165" t="s">
        <v>340</v>
      </c>
      <c r="MWY427" s="165" t="s">
        <v>340</v>
      </c>
      <c r="MWZ427" s="165" t="s">
        <v>340</v>
      </c>
      <c r="MXA427" s="165" t="s">
        <v>340</v>
      </c>
      <c r="MXB427" s="165" t="s">
        <v>340</v>
      </c>
      <c r="MXC427" s="165" t="s">
        <v>340</v>
      </c>
      <c r="MXD427" s="165" t="s">
        <v>340</v>
      </c>
      <c r="MXE427" s="165" t="s">
        <v>340</v>
      </c>
      <c r="MXF427" s="165" t="s">
        <v>340</v>
      </c>
      <c r="MXG427" s="165" t="s">
        <v>340</v>
      </c>
      <c r="MXH427" s="165" t="s">
        <v>340</v>
      </c>
      <c r="MXI427" s="165" t="s">
        <v>340</v>
      </c>
      <c r="MXJ427" s="165" t="s">
        <v>340</v>
      </c>
      <c r="MXK427" s="165" t="s">
        <v>340</v>
      </c>
      <c r="MXL427" s="165" t="s">
        <v>340</v>
      </c>
      <c r="MXM427" s="165" t="s">
        <v>340</v>
      </c>
      <c r="MXN427" s="165" t="s">
        <v>340</v>
      </c>
      <c r="MXO427" s="165" t="s">
        <v>340</v>
      </c>
      <c r="MXP427" s="165" t="s">
        <v>340</v>
      </c>
      <c r="MXQ427" s="165" t="s">
        <v>340</v>
      </c>
      <c r="MXR427" s="165" t="s">
        <v>340</v>
      </c>
      <c r="MXS427" s="165" t="s">
        <v>340</v>
      </c>
      <c r="MXT427" s="165" t="s">
        <v>340</v>
      </c>
      <c r="MXU427" s="165" t="s">
        <v>340</v>
      </c>
      <c r="MXV427" s="165" t="s">
        <v>340</v>
      </c>
      <c r="MXW427" s="165" t="s">
        <v>340</v>
      </c>
      <c r="MXX427" s="165" t="s">
        <v>340</v>
      </c>
      <c r="MXY427" s="165" t="s">
        <v>340</v>
      </c>
      <c r="MXZ427" s="165" t="s">
        <v>340</v>
      </c>
      <c r="MYA427" s="165" t="s">
        <v>340</v>
      </c>
      <c r="MYB427" s="165" t="s">
        <v>340</v>
      </c>
      <c r="MYC427" s="165" t="s">
        <v>340</v>
      </c>
      <c r="MYD427" s="165" t="s">
        <v>340</v>
      </c>
      <c r="MYE427" s="165" t="s">
        <v>340</v>
      </c>
      <c r="MYF427" s="165" t="s">
        <v>340</v>
      </c>
      <c r="MYG427" s="165" t="s">
        <v>340</v>
      </c>
      <c r="MYH427" s="165" t="s">
        <v>340</v>
      </c>
      <c r="MYI427" s="165" t="s">
        <v>340</v>
      </c>
      <c r="MYJ427" s="165" t="s">
        <v>340</v>
      </c>
      <c r="MYK427" s="165" t="s">
        <v>340</v>
      </c>
      <c r="MYL427" s="165" t="s">
        <v>340</v>
      </c>
      <c r="MYM427" s="165" t="s">
        <v>340</v>
      </c>
      <c r="MYN427" s="165" t="s">
        <v>340</v>
      </c>
      <c r="MYO427" s="165" t="s">
        <v>340</v>
      </c>
      <c r="MYP427" s="165" t="s">
        <v>340</v>
      </c>
      <c r="MYQ427" s="165" t="s">
        <v>340</v>
      </c>
      <c r="MYR427" s="165" t="s">
        <v>340</v>
      </c>
      <c r="MYS427" s="165" t="s">
        <v>340</v>
      </c>
      <c r="MYT427" s="165" t="s">
        <v>340</v>
      </c>
      <c r="MYU427" s="165" t="s">
        <v>340</v>
      </c>
      <c r="MYV427" s="165" t="s">
        <v>340</v>
      </c>
      <c r="MYW427" s="165" t="s">
        <v>340</v>
      </c>
      <c r="MYX427" s="165" t="s">
        <v>340</v>
      </c>
      <c r="MYY427" s="165" t="s">
        <v>340</v>
      </c>
      <c r="MYZ427" s="165" t="s">
        <v>340</v>
      </c>
      <c r="MZA427" s="165" t="s">
        <v>340</v>
      </c>
      <c r="MZB427" s="165" t="s">
        <v>340</v>
      </c>
      <c r="MZC427" s="165" t="s">
        <v>340</v>
      </c>
      <c r="MZD427" s="165" t="s">
        <v>340</v>
      </c>
      <c r="MZE427" s="165" t="s">
        <v>340</v>
      </c>
      <c r="MZF427" s="165" t="s">
        <v>340</v>
      </c>
      <c r="MZG427" s="165" t="s">
        <v>340</v>
      </c>
      <c r="MZH427" s="165" t="s">
        <v>340</v>
      </c>
      <c r="MZI427" s="165" t="s">
        <v>340</v>
      </c>
      <c r="MZJ427" s="165" t="s">
        <v>340</v>
      </c>
      <c r="MZK427" s="165" t="s">
        <v>340</v>
      </c>
      <c r="MZL427" s="165" t="s">
        <v>340</v>
      </c>
      <c r="MZM427" s="165" t="s">
        <v>340</v>
      </c>
      <c r="MZN427" s="165" t="s">
        <v>340</v>
      </c>
      <c r="MZO427" s="165" t="s">
        <v>340</v>
      </c>
      <c r="MZP427" s="165" t="s">
        <v>340</v>
      </c>
      <c r="MZQ427" s="165" t="s">
        <v>340</v>
      </c>
      <c r="MZR427" s="165" t="s">
        <v>340</v>
      </c>
      <c r="MZS427" s="165" t="s">
        <v>340</v>
      </c>
      <c r="MZT427" s="165" t="s">
        <v>340</v>
      </c>
      <c r="MZU427" s="165" t="s">
        <v>340</v>
      </c>
      <c r="MZV427" s="165" t="s">
        <v>340</v>
      </c>
      <c r="MZW427" s="165" t="s">
        <v>340</v>
      </c>
      <c r="MZX427" s="165" t="s">
        <v>340</v>
      </c>
      <c r="MZY427" s="165" t="s">
        <v>340</v>
      </c>
      <c r="MZZ427" s="165" t="s">
        <v>340</v>
      </c>
      <c r="NAA427" s="165" t="s">
        <v>340</v>
      </c>
      <c r="NAB427" s="165" t="s">
        <v>340</v>
      </c>
      <c r="NAC427" s="165" t="s">
        <v>340</v>
      </c>
      <c r="NAD427" s="165" t="s">
        <v>340</v>
      </c>
      <c r="NAE427" s="165" t="s">
        <v>340</v>
      </c>
      <c r="NAF427" s="165" t="s">
        <v>340</v>
      </c>
      <c r="NAG427" s="165" t="s">
        <v>340</v>
      </c>
      <c r="NAH427" s="165" t="s">
        <v>340</v>
      </c>
      <c r="NAI427" s="165" t="s">
        <v>340</v>
      </c>
      <c r="NAJ427" s="165" t="s">
        <v>340</v>
      </c>
      <c r="NAK427" s="165" t="s">
        <v>340</v>
      </c>
      <c r="NAL427" s="165" t="s">
        <v>340</v>
      </c>
      <c r="NAM427" s="165" t="s">
        <v>340</v>
      </c>
      <c r="NAN427" s="165" t="s">
        <v>340</v>
      </c>
      <c r="NAO427" s="165" t="s">
        <v>340</v>
      </c>
      <c r="NAP427" s="165" t="s">
        <v>340</v>
      </c>
      <c r="NAQ427" s="165" t="s">
        <v>340</v>
      </c>
      <c r="NAR427" s="165" t="s">
        <v>340</v>
      </c>
      <c r="NAS427" s="165" t="s">
        <v>340</v>
      </c>
      <c r="NAT427" s="165" t="s">
        <v>340</v>
      </c>
      <c r="NAU427" s="165" t="s">
        <v>340</v>
      </c>
      <c r="NAV427" s="165" t="s">
        <v>340</v>
      </c>
      <c r="NAW427" s="165" t="s">
        <v>340</v>
      </c>
      <c r="NAX427" s="165" t="s">
        <v>340</v>
      </c>
      <c r="NAY427" s="165" t="s">
        <v>340</v>
      </c>
      <c r="NAZ427" s="165" t="s">
        <v>340</v>
      </c>
      <c r="NBA427" s="165" t="s">
        <v>340</v>
      </c>
      <c r="NBB427" s="165" t="s">
        <v>340</v>
      </c>
      <c r="NBC427" s="165" t="s">
        <v>340</v>
      </c>
      <c r="NBD427" s="165" t="s">
        <v>340</v>
      </c>
      <c r="NBE427" s="165" t="s">
        <v>340</v>
      </c>
      <c r="NBF427" s="165" t="s">
        <v>340</v>
      </c>
      <c r="NBG427" s="165" t="s">
        <v>340</v>
      </c>
      <c r="NBH427" s="165" t="s">
        <v>340</v>
      </c>
      <c r="NBI427" s="165" t="s">
        <v>340</v>
      </c>
      <c r="NBJ427" s="165" t="s">
        <v>340</v>
      </c>
      <c r="NBK427" s="165" t="s">
        <v>340</v>
      </c>
      <c r="NBL427" s="165" t="s">
        <v>340</v>
      </c>
      <c r="NBM427" s="165" t="s">
        <v>340</v>
      </c>
      <c r="NBN427" s="165" t="s">
        <v>340</v>
      </c>
      <c r="NBO427" s="165" t="s">
        <v>340</v>
      </c>
      <c r="NBP427" s="165" t="s">
        <v>340</v>
      </c>
      <c r="NBQ427" s="165" t="s">
        <v>340</v>
      </c>
      <c r="NBR427" s="165" t="s">
        <v>340</v>
      </c>
      <c r="NBS427" s="165" t="s">
        <v>340</v>
      </c>
      <c r="NBT427" s="165" t="s">
        <v>340</v>
      </c>
      <c r="NBU427" s="165" t="s">
        <v>340</v>
      </c>
      <c r="NBV427" s="165" t="s">
        <v>340</v>
      </c>
      <c r="NBW427" s="165" t="s">
        <v>340</v>
      </c>
      <c r="NBX427" s="165" t="s">
        <v>340</v>
      </c>
      <c r="NBY427" s="165" t="s">
        <v>340</v>
      </c>
      <c r="NBZ427" s="165" t="s">
        <v>340</v>
      </c>
      <c r="NCA427" s="165" t="s">
        <v>340</v>
      </c>
      <c r="NCB427" s="165" t="s">
        <v>340</v>
      </c>
      <c r="NCC427" s="165" t="s">
        <v>340</v>
      </c>
      <c r="NCD427" s="165" t="s">
        <v>340</v>
      </c>
      <c r="NCE427" s="165" t="s">
        <v>340</v>
      </c>
      <c r="NCF427" s="165" t="s">
        <v>340</v>
      </c>
      <c r="NCG427" s="165" t="s">
        <v>340</v>
      </c>
      <c r="NCH427" s="165" t="s">
        <v>340</v>
      </c>
      <c r="NCI427" s="165" t="s">
        <v>340</v>
      </c>
      <c r="NCJ427" s="165" t="s">
        <v>340</v>
      </c>
      <c r="NCK427" s="165" t="s">
        <v>340</v>
      </c>
      <c r="NCL427" s="165" t="s">
        <v>340</v>
      </c>
      <c r="NCM427" s="165" t="s">
        <v>340</v>
      </c>
      <c r="NCN427" s="165" t="s">
        <v>340</v>
      </c>
      <c r="NCO427" s="165" t="s">
        <v>340</v>
      </c>
      <c r="NCP427" s="165" t="s">
        <v>340</v>
      </c>
      <c r="NCQ427" s="165" t="s">
        <v>340</v>
      </c>
      <c r="NCR427" s="165" t="s">
        <v>340</v>
      </c>
      <c r="NCS427" s="165" t="s">
        <v>340</v>
      </c>
      <c r="NCT427" s="165" t="s">
        <v>340</v>
      </c>
      <c r="NCU427" s="165" t="s">
        <v>340</v>
      </c>
      <c r="NCV427" s="165" t="s">
        <v>340</v>
      </c>
      <c r="NCW427" s="165" t="s">
        <v>340</v>
      </c>
      <c r="NCX427" s="165" t="s">
        <v>340</v>
      </c>
      <c r="NCY427" s="165" t="s">
        <v>340</v>
      </c>
      <c r="NCZ427" s="165" t="s">
        <v>340</v>
      </c>
      <c r="NDA427" s="165" t="s">
        <v>340</v>
      </c>
      <c r="NDB427" s="165" t="s">
        <v>340</v>
      </c>
      <c r="NDC427" s="165" t="s">
        <v>340</v>
      </c>
      <c r="NDD427" s="165" t="s">
        <v>340</v>
      </c>
      <c r="NDE427" s="165" t="s">
        <v>340</v>
      </c>
      <c r="NDF427" s="165" t="s">
        <v>340</v>
      </c>
      <c r="NDG427" s="165" t="s">
        <v>340</v>
      </c>
      <c r="NDH427" s="165" t="s">
        <v>340</v>
      </c>
      <c r="NDI427" s="165" t="s">
        <v>340</v>
      </c>
      <c r="NDJ427" s="165" t="s">
        <v>340</v>
      </c>
      <c r="NDK427" s="165" t="s">
        <v>340</v>
      </c>
      <c r="NDL427" s="165" t="s">
        <v>340</v>
      </c>
      <c r="NDM427" s="165" t="s">
        <v>340</v>
      </c>
      <c r="NDN427" s="165" t="s">
        <v>340</v>
      </c>
      <c r="NDO427" s="165" t="s">
        <v>340</v>
      </c>
      <c r="NDP427" s="165" t="s">
        <v>340</v>
      </c>
      <c r="NDQ427" s="165" t="s">
        <v>340</v>
      </c>
      <c r="NDR427" s="165" t="s">
        <v>340</v>
      </c>
      <c r="NDS427" s="165" t="s">
        <v>340</v>
      </c>
      <c r="NDT427" s="165" t="s">
        <v>340</v>
      </c>
      <c r="NDU427" s="165" t="s">
        <v>340</v>
      </c>
      <c r="NDV427" s="165" t="s">
        <v>340</v>
      </c>
      <c r="NDW427" s="165" t="s">
        <v>340</v>
      </c>
      <c r="NDX427" s="165" t="s">
        <v>340</v>
      </c>
      <c r="NDY427" s="165" t="s">
        <v>340</v>
      </c>
      <c r="NDZ427" s="165" t="s">
        <v>340</v>
      </c>
      <c r="NEA427" s="165" t="s">
        <v>340</v>
      </c>
      <c r="NEB427" s="165" t="s">
        <v>340</v>
      </c>
      <c r="NEC427" s="165" t="s">
        <v>340</v>
      </c>
      <c r="NED427" s="165" t="s">
        <v>340</v>
      </c>
      <c r="NEE427" s="165" t="s">
        <v>340</v>
      </c>
      <c r="NEF427" s="165" t="s">
        <v>340</v>
      </c>
      <c r="NEG427" s="165" t="s">
        <v>340</v>
      </c>
      <c r="NEH427" s="165" t="s">
        <v>340</v>
      </c>
      <c r="NEI427" s="165" t="s">
        <v>340</v>
      </c>
      <c r="NEJ427" s="165" t="s">
        <v>340</v>
      </c>
      <c r="NEK427" s="165" t="s">
        <v>340</v>
      </c>
      <c r="NEL427" s="165" t="s">
        <v>340</v>
      </c>
      <c r="NEM427" s="165" t="s">
        <v>340</v>
      </c>
      <c r="NEN427" s="165" t="s">
        <v>340</v>
      </c>
      <c r="NEO427" s="165" t="s">
        <v>340</v>
      </c>
      <c r="NEP427" s="165" t="s">
        <v>340</v>
      </c>
      <c r="NEQ427" s="165" t="s">
        <v>340</v>
      </c>
      <c r="NER427" s="165" t="s">
        <v>340</v>
      </c>
      <c r="NES427" s="165" t="s">
        <v>340</v>
      </c>
      <c r="NET427" s="165" t="s">
        <v>340</v>
      </c>
      <c r="NEU427" s="165" t="s">
        <v>340</v>
      </c>
      <c r="NEV427" s="165" t="s">
        <v>340</v>
      </c>
      <c r="NEW427" s="165" t="s">
        <v>340</v>
      </c>
      <c r="NEX427" s="165" t="s">
        <v>340</v>
      </c>
      <c r="NEY427" s="165" t="s">
        <v>340</v>
      </c>
      <c r="NEZ427" s="165" t="s">
        <v>340</v>
      </c>
      <c r="NFA427" s="165" t="s">
        <v>340</v>
      </c>
      <c r="NFB427" s="165" t="s">
        <v>340</v>
      </c>
      <c r="NFC427" s="165" t="s">
        <v>340</v>
      </c>
      <c r="NFD427" s="165" t="s">
        <v>340</v>
      </c>
      <c r="NFE427" s="165" t="s">
        <v>340</v>
      </c>
      <c r="NFF427" s="165" t="s">
        <v>340</v>
      </c>
      <c r="NFG427" s="165" t="s">
        <v>340</v>
      </c>
      <c r="NFH427" s="165" t="s">
        <v>340</v>
      </c>
      <c r="NFI427" s="165" t="s">
        <v>340</v>
      </c>
      <c r="NFJ427" s="165" t="s">
        <v>340</v>
      </c>
      <c r="NFK427" s="165" t="s">
        <v>340</v>
      </c>
      <c r="NFL427" s="165" t="s">
        <v>340</v>
      </c>
      <c r="NFM427" s="165" t="s">
        <v>340</v>
      </c>
      <c r="NFN427" s="165" t="s">
        <v>340</v>
      </c>
      <c r="NFO427" s="165" t="s">
        <v>340</v>
      </c>
      <c r="NFP427" s="165" t="s">
        <v>340</v>
      </c>
      <c r="NFQ427" s="165" t="s">
        <v>340</v>
      </c>
      <c r="NFR427" s="165" t="s">
        <v>340</v>
      </c>
      <c r="NFS427" s="165" t="s">
        <v>340</v>
      </c>
      <c r="NFT427" s="165" t="s">
        <v>340</v>
      </c>
      <c r="NFU427" s="165" t="s">
        <v>340</v>
      </c>
      <c r="NFV427" s="165" t="s">
        <v>340</v>
      </c>
      <c r="NFW427" s="165" t="s">
        <v>340</v>
      </c>
      <c r="NFX427" s="165" t="s">
        <v>340</v>
      </c>
      <c r="NFY427" s="165" t="s">
        <v>340</v>
      </c>
      <c r="NFZ427" s="165" t="s">
        <v>340</v>
      </c>
      <c r="NGA427" s="165" t="s">
        <v>340</v>
      </c>
      <c r="NGB427" s="165" t="s">
        <v>340</v>
      </c>
      <c r="NGC427" s="165" t="s">
        <v>340</v>
      </c>
      <c r="NGD427" s="165" t="s">
        <v>340</v>
      </c>
      <c r="NGE427" s="165" t="s">
        <v>340</v>
      </c>
      <c r="NGF427" s="165" t="s">
        <v>340</v>
      </c>
      <c r="NGG427" s="165" t="s">
        <v>340</v>
      </c>
      <c r="NGH427" s="165" t="s">
        <v>340</v>
      </c>
      <c r="NGI427" s="165" t="s">
        <v>340</v>
      </c>
      <c r="NGJ427" s="165" t="s">
        <v>340</v>
      </c>
      <c r="NGK427" s="165" t="s">
        <v>340</v>
      </c>
      <c r="NGL427" s="165" t="s">
        <v>340</v>
      </c>
      <c r="NGM427" s="165" t="s">
        <v>340</v>
      </c>
      <c r="NGN427" s="165" t="s">
        <v>340</v>
      </c>
      <c r="NGO427" s="165" t="s">
        <v>340</v>
      </c>
      <c r="NGP427" s="165" t="s">
        <v>340</v>
      </c>
      <c r="NGQ427" s="165" t="s">
        <v>340</v>
      </c>
      <c r="NGR427" s="165" t="s">
        <v>340</v>
      </c>
      <c r="NGS427" s="165" t="s">
        <v>340</v>
      </c>
      <c r="NGT427" s="165" t="s">
        <v>340</v>
      </c>
      <c r="NGU427" s="165" t="s">
        <v>340</v>
      </c>
      <c r="NGV427" s="165" t="s">
        <v>340</v>
      </c>
      <c r="NGW427" s="165" t="s">
        <v>340</v>
      </c>
      <c r="NGX427" s="165" t="s">
        <v>340</v>
      </c>
      <c r="NGY427" s="165" t="s">
        <v>340</v>
      </c>
      <c r="NGZ427" s="165" t="s">
        <v>340</v>
      </c>
      <c r="NHA427" s="165" t="s">
        <v>340</v>
      </c>
      <c r="NHB427" s="165" t="s">
        <v>340</v>
      </c>
      <c r="NHC427" s="165" t="s">
        <v>340</v>
      </c>
      <c r="NHD427" s="165" t="s">
        <v>340</v>
      </c>
      <c r="NHE427" s="165" t="s">
        <v>340</v>
      </c>
      <c r="NHF427" s="165" t="s">
        <v>340</v>
      </c>
      <c r="NHG427" s="165" t="s">
        <v>340</v>
      </c>
      <c r="NHH427" s="165" t="s">
        <v>340</v>
      </c>
      <c r="NHI427" s="165" t="s">
        <v>340</v>
      </c>
      <c r="NHJ427" s="165" t="s">
        <v>340</v>
      </c>
      <c r="NHK427" s="165" t="s">
        <v>340</v>
      </c>
      <c r="NHL427" s="165" t="s">
        <v>340</v>
      </c>
      <c r="NHM427" s="165" t="s">
        <v>340</v>
      </c>
      <c r="NHN427" s="165" t="s">
        <v>340</v>
      </c>
      <c r="NHO427" s="165" t="s">
        <v>340</v>
      </c>
      <c r="NHP427" s="165" t="s">
        <v>340</v>
      </c>
      <c r="NHQ427" s="165" t="s">
        <v>340</v>
      </c>
      <c r="NHR427" s="165" t="s">
        <v>340</v>
      </c>
      <c r="NHS427" s="165" t="s">
        <v>340</v>
      </c>
      <c r="NHT427" s="165" t="s">
        <v>340</v>
      </c>
      <c r="NHU427" s="165" t="s">
        <v>340</v>
      </c>
      <c r="NHV427" s="165" t="s">
        <v>340</v>
      </c>
      <c r="NHW427" s="165" t="s">
        <v>340</v>
      </c>
      <c r="NHX427" s="165" t="s">
        <v>340</v>
      </c>
      <c r="NHY427" s="165" t="s">
        <v>340</v>
      </c>
      <c r="NHZ427" s="165" t="s">
        <v>340</v>
      </c>
      <c r="NIA427" s="165" t="s">
        <v>340</v>
      </c>
      <c r="NIB427" s="165" t="s">
        <v>340</v>
      </c>
      <c r="NIC427" s="165" t="s">
        <v>340</v>
      </c>
      <c r="NID427" s="165" t="s">
        <v>340</v>
      </c>
      <c r="NIE427" s="165" t="s">
        <v>340</v>
      </c>
      <c r="NIF427" s="165" t="s">
        <v>340</v>
      </c>
      <c r="NIG427" s="165" t="s">
        <v>340</v>
      </c>
      <c r="NIH427" s="165" t="s">
        <v>340</v>
      </c>
      <c r="NII427" s="165" t="s">
        <v>340</v>
      </c>
      <c r="NIJ427" s="165" t="s">
        <v>340</v>
      </c>
      <c r="NIK427" s="165" t="s">
        <v>340</v>
      </c>
      <c r="NIL427" s="165" t="s">
        <v>340</v>
      </c>
      <c r="NIM427" s="165" t="s">
        <v>340</v>
      </c>
      <c r="NIN427" s="165" t="s">
        <v>340</v>
      </c>
      <c r="NIO427" s="165" t="s">
        <v>340</v>
      </c>
      <c r="NIP427" s="165" t="s">
        <v>340</v>
      </c>
      <c r="NIQ427" s="165" t="s">
        <v>340</v>
      </c>
      <c r="NIR427" s="165" t="s">
        <v>340</v>
      </c>
      <c r="NIS427" s="165" t="s">
        <v>340</v>
      </c>
      <c r="NIT427" s="165" t="s">
        <v>340</v>
      </c>
      <c r="NIU427" s="165" t="s">
        <v>340</v>
      </c>
      <c r="NIV427" s="165" t="s">
        <v>340</v>
      </c>
      <c r="NIW427" s="165" t="s">
        <v>340</v>
      </c>
      <c r="NIX427" s="165" t="s">
        <v>340</v>
      </c>
      <c r="NIY427" s="165" t="s">
        <v>340</v>
      </c>
      <c r="NIZ427" s="165" t="s">
        <v>340</v>
      </c>
      <c r="NJA427" s="165" t="s">
        <v>340</v>
      </c>
      <c r="NJB427" s="165" t="s">
        <v>340</v>
      </c>
      <c r="NJC427" s="165" t="s">
        <v>340</v>
      </c>
      <c r="NJD427" s="165" t="s">
        <v>340</v>
      </c>
      <c r="NJE427" s="165" t="s">
        <v>340</v>
      </c>
      <c r="NJF427" s="165" t="s">
        <v>340</v>
      </c>
      <c r="NJG427" s="165" t="s">
        <v>340</v>
      </c>
      <c r="NJH427" s="165" t="s">
        <v>340</v>
      </c>
      <c r="NJI427" s="165" t="s">
        <v>340</v>
      </c>
      <c r="NJJ427" s="165" t="s">
        <v>340</v>
      </c>
      <c r="NJK427" s="165" t="s">
        <v>340</v>
      </c>
      <c r="NJL427" s="165" t="s">
        <v>340</v>
      </c>
      <c r="NJM427" s="165" t="s">
        <v>340</v>
      </c>
      <c r="NJN427" s="165" t="s">
        <v>340</v>
      </c>
      <c r="NJO427" s="165" t="s">
        <v>340</v>
      </c>
      <c r="NJP427" s="165" t="s">
        <v>340</v>
      </c>
      <c r="NJQ427" s="165" t="s">
        <v>340</v>
      </c>
      <c r="NJR427" s="165" t="s">
        <v>340</v>
      </c>
      <c r="NJS427" s="165" t="s">
        <v>340</v>
      </c>
      <c r="NJT427" s="165" t="s">
        <v>340</v>
      </c>
      <c r="NJU427" s="165" t="s">
        <v>340</v>
      </c>
      <c r="NJV427" s="165" t="s">
        <v>340</v>
      </c>
      <c r="NJW427" s="165" t="s">
        <v>340</v>
      </c>
      <c r="NJX427" s="165" t="s">
        <v>340</v>
      </c>
      <c r="NJY427" s="165" t="s">
        <v>340</v>
      </c>
      <c r="NJZ427" s="165" t="s">
        <v>340</v>
      </c>
      <c r="NKA427" s="165" t="s">
        <v>340</v>
      </c>
      <c r="NKB427" s="165" t="s">
        <v>340</v>
      </c>
      <c r="NKC427" s="165" t="s">
        <v>340</v>
      </c>
      <c r="NKD427" s="165" t="s">
        <v>340</v>
      </c>
      <c r="NKE427" s="165" t="s">
        <v>340</v>
      </c>
      <c r="NKF427" s="165" t="s">
        <v>340</v>
      </c>
      <c r="NKG427" s="165" t="s">
        <v>340</v>
      </c>
      <c r="NKH427" s="165" t="s">
        <v>340</v>
      </c>
      <c r="NKI427" s="165" t="s">
        <v>340</v>
      </c>
      <c r="NKJ427" s="165" t="s">
        <v>340</v>
      </c>
      <c r="NKK427" s="165" t="s">
        <v>340</v>
      </c>
      <c r="NKL427" s="165" t="s">
        <v>340</v>
      </c>
      <c r="NKM427" s="165" t="s">
        <v>340</v>
      </c>
      <c r="NKN427" s="165" t="s">
        <v>340</v>
      </c>
      <c r="NKO427" s="165" t="s">
        <v>340</v>
      </c>
      <c r="NKP427" s="165" t="s">
        <v>340</v>
      </c>
      <c r="NKQ427" s="165" t="s">
        <v>340</v>
      </c>
      <c r="NKR427" s="165" t="s">
        <v>340</v>
      </c>
      <c r="NKS427" s="165" t="s">
        <v>340</v>
      </c>
      <c r="NKT427" s="165" t="s">
        <v>340</v>
      </c>
      <c r="NKU427" s="165" t="s">
        <v>340</v>
      </c>
      <c r="NKV427" s="165" t="s">
        <v>340</v>
      </c>
      <c r="NKW427" s="165" t="s">
        <v>340</v>
      </c>
      <c r="NKX427" s="165" t="s">
        <v>340</v>
      </c>
      <c r="NKY427" s="165" t="s">
        <v>340</v>
      </c>
      <c r="NKZ427" s="165" t="s">
        <v>340</v>
      </c>
      <c r="NLA427" s="165" t="s">
        <v>340</v>
      </c>
      <c r="NLB427" s="165" t="s">
        <v>340</v>
      </c>
      <c r="NLC427" s="165" t="s">
        <v>340</v>
      </c>
      <c r="NLD427" s="165" t="s">
        <v>340</v>
      </c>
      <c r="NLE427" s="165" t="s">
        <v>340</v>
      </c>
      <c r="NLF427" s="165" t="s">
        <v>340</v>
      </c>
      <c r="NLG427" s="165" t="s">
        <v>340</v>
      </c>
      <c r="NLH427" s="165" t="s">
        <v>340</v>
      </c>
      <c r="NLI427" s="165" t="s">
        <v>340</v>
      </c>
      <c r="NLJ427" s="165" t="s">
        <v>340</v>
      </c>
      <c r="NLK427" s="165" t="s">
        <v>340</v>
      </c>
      <c r="NLL427" s="165" t="s">
        <v>340</v>
      </c>
      <c r="NLM427" s="165" t="s">
        <v>340</v>
      </c>
      <c r="NLN427" s="165" t="s">
        <v>340</v>
      </c>
      <c r="NLO427" s="165" t="s">
        <v>340</v>
      </c>
      <c r="NLP427" s="165" t="s">
        <v>340</v>
      </c>
      <c r="NLQ427" s="165" t="s">
        <v>340</v>
      </c>
      <c r="NLR427" s="165" t="s">
        <v>340</v>
      </c>
      <c r="NLS427" s="165" t="s">
        <v>340</v>
      </c>
      <c r="NLT427" s="165" t="s">
        <v>340</v>
      </c>
      <c r="NLU427" s="165" t="s">
        <v>340</v>
      </c>
      <c r="NLV427" s="165" t="s">
        <v>340</v>
      </c>
      <c r="NLW427" s="165" t="s">
        <v>340</v>
      </c>
      <c r="NLX427" s="165" t="s">
        <v>340</v>
      </c>
      <c r="NLY427" s="165" t="s">
        <v>340</v>
      </c>
      <c r="NLZ427" s="165" t="s">
        <v>340</v>
      </c>
      <c r="NMA427" s="165" t="s">
        <v>340</v>
      </c>
      <c r="NMB427" s="165" t="s">
        <v>340</v>
      </c>
      <c r="NMC427" s="165" t="s">
        <v>340</v>
      </c>
      <c r="NMD427" s="165" t="s">
        <v>340</v>
      </c>
      <c r="NME427" s="165" t="s">
        <v>340</v>
      </c>
      <c r="NMF427" s="165" t="s">
        <v>340</v>
      </c>
      <c r="NMG427" s="165" t="s">
        <v>340</v>
      </c>
      <c r="NMH427" s="165" t="s">
        <v>340</v>
      </c>
      <c r="NMI427" s="165" t="s">
        <v>340</v>
      </c>
      <c r="NMJ427" s="165" t="s">
        <v>340</v>
      </c>
      <c r="NMK427" s="165" t="s">
        <v>340</v>
      </c>
      <c r="NML427" s="165" t="s">
        <v>340</v>
      </c>
      <c r="NMM427" s="165" t="s">
        <v>340</v>
      </c>
      <c r="NMN427" s="165" t="s">
        <v>340</v>
      </c>
      <c r="NMO427" s="165" t="s">
        <v>340</v>
      </c>
      <c r="NMP427" s="165" t="s">
        <v>340</v>
      </c>
      <c r="NMQ427" s="165" t="s">
        <v>340</v>
      </c>
      <c r="NMR427" s="165" t="s">
        <v>340</v>
      </c>
      <c r="NMS427" s="165" t="s">
        <v>340</v>
      </c>
      <c r="NMT427" s="165" t="s">
        <v>340</v>
      </c>
      <c r="NMU427" s="165" t="s">
        <v>340</v>
      </c>
      <c r="NMV427" s="165" t="s">
        <v>340</v>
      </c>
      <c r="NMW427" s="165" t="s">
        <v>340</v>
      </c>
      <c r="NMX427" s="165" t="s">
        <v>340</v>
      </c>
      <c r="NMY427" s="165" t="s">
        <v>340</v>
      </c>
      <c r="NMZ427" s="165" t="s">
        <v>340</v>
      </c>
      <c r="NNA427" s="165" t="s">
        <v>340</v>
      </c>
      <c r="NNB427" s="165" t="s">
        <v>340</v>
      </c>
      <c r="NNC427" s="165" t="s">
        <v>340</v>
      </c>
      <c r="NND427" s="165" t="s">
        <v>340</v>
      </c>
      <c r="NNE427" s="165" t="s">
        <v>340</v>
      </c>
      <c r="NNF427" s="165" t="s">
        <v>340</v>
      </c>
      <c r="NNG427" s="165" t="s">
        <v>340</v>
      </c>
      <c r="NNH427" s="165" t="s">
        <v>340</v>
      </c>
      <c r="NNI427" s="165" t="s">
        <v>340</v>
      </c>
      <c r="NNJ427" s="165" t="s">
        <v>340</v>
      </c>
      <c r="NNK427" s="165" t="s">
        <v>340</v>
      </c>
      <c r="NNL427" s="165" t="s">
        <v>340</v>
      </c>
      <c r="NNM427" s="165" t="s">
        <v>340</v>
      </c>
      <c r="NNN427" s="165" t="s">
        <v>340</v>
      </c>
      <c r="NNO427" s="165" t="s">
        <v>340</v>
      </c>
      <c r="NNP427" s="165" t="s">
        <v>340</v>
      </c>
      <c r="NNQ427" s="165" t="s">
        <v>340</v>
      </c>
      <c r="NNR427" s="165" t="s">
        <v>340</v>
      </c>
      <c r="NNS427" s="165" t="s">
        <v>340</v>
      </c>
      <c r="NNT427" s="165" t="s">
        <v>340</v>
      </c>
      <c r="NNU427" s="165" t="s">
        <v>340</v>
      </c>
      <c r="NNV427" s="165" t="s">
        <v>340</v>
      </c>
      <c r="NNW427" s="165" t="s">
        <v>340</v>
      </c>
      <c r="NNX427" s="165" t="s">
        <v>340</v>
      </c>
      <c r="NNY427" s="165" t="s">
        <v>340</v>
      </c>
      <c r="NNZ427" s="165" t="s">
        <v>340</v>
      </c>
      <c r="NOA427" s="165" t="s">
        <v>340</v>
      </c>
      <c r="NOB427" s="165" t="s">
        <v>340</v>
      </c>
      <c r="NOC427" s="165" t="s">
        <v>340</v>
      </c>
      <c r="NOD427" s="165" t="s">
        <v>340</v>
      </c>
      <c r="NOE427" s="165" t="s">
        <v>340</v>
      </c>
      <c r="NOF427" s="165" t="s">
        <v>340</v>
      </c>
      <c r="NOG427" s="165" t="s">
        <v>340</v>
      </c>
      <c r="NOH427" s="165" t="s">
        <v>340</v>
      </c>
      <c r="NOI427" s="165" t="s">
        <v>340</v>
      </c>
      <c r="NOJ427" s="165" t="s">
        <v>340</v>
      </c>
      <c r="NOK427" s="165" t="s">
        <v>340</v>
      </c>
      <c r="NOL427" s="165" t="s">
        <v>340</v>
      </c>
      <c r="NOM427" s="165" t="s">
        <v>340</v>
      </c>
      <c r="NON427" s="165" t="s">
        <v>340</v>
      </c>
      <c r="NOO427" s="165" t="s">
        <v>340</v>
      </c>
      <c r="NOP427" s="165" t="s">
        <v>340</v>
      </c>
      <c r="NOQ427" s="165" t="s">
        <v>340</v>
      </c>
      <c r="NOR427" s="165" t="s">
        <v>340</v>
      </c>
      <c r="NOS427" s="165" t="s">
        <v>340</v>
      </c>
      <c r="NOT427" s="165" t="s">
        <v>340</v>
      </c>
      <c r="NOU427" s="165" t="s">
        <v>340</v>
      </c>
      <c r="NOV427" s="165" t="s">
        <v>340</v>
      </c>
      <c r="NOW427" s="165" t="s">
        <v>340</v>
      </c>
      <c r="NOX427" s="165" t="s">
        <v>340</v>
      </c>
      <c r="NOY427" s="165" t="s">
        <v>340</v>
      </c>
      <c r="NOZ427" s="165" t="s">
        <v>340</v>
      </c>
      <c r="NPA427" s="165" t="s">
        <v>340</v>
      </c>
      <c r="NPB427" s="165" t="s">
        <v>340</v>
      </c>
      <c r="NPC427" s="165" t="s">
        <v>340</v>
      </c>
      <c r="NPD427" s="165" t="s">
        <v>340</v>
      </c>
      <c r="NPE427" s="165" t="s">
        <v>340</v>
      </c>
      <c r="NPF427" s="165" t="s">
        <v>340</v>
      </c>
      <c r="NPG427" s="165" t="s">
        <v>340</v>
      </c>
      <c r="NPH427" s="165" t="s">
        <v>340</v>
      </c>
      <c r="NPI427" s="165" t="s">
        <v>340</v>
      </c>
      <c r="NPJ427" s="165" t="s">
        <v>340</v>
      </c>
      <c r="NPK427" s="165" t="s">
        <v>340</v>
      </c>
      <c r="NPL427" s="165" t="s">
        <v>340</v>
      </c>
      <c r="NPM427" s="165" t="s">
        <v>340</v>
      </c>
      <c r="NPN427" s="165" t="s">
        <v>340</v>
      </c>
      <c r="NPO427" s="165" t="s">
        <v>340</v>
      </c>
      <c r="NPP427" s="165" t="s">
        <v>340</v>
      </c>
      <c r="NPQ427" s="165" t="s">
        <v>340</v>
      </c>
      <c r="NPR427" s="165" t="s">
        <v>340</v>
      </c>
      <c r="NPS427" s="165" t="s">
        <v>340</v>
      </c>
      <c r="NPT427" s="165" t="s">
        <v>340</v>
      </c>
      <c r="NPU427" s="165" t="s">
        <v>340</v>
      </c>
      <c r="NPV427" s="165" t="s">
        <v>340</v>
      </c>
      <c r="NPW427" s="165" t="s">
        <v>340</v>
      </c>
      <c r="NPX427" s="165" t="s">
        <v>340</v>
      </c>
      <c r="NPY427" s="165" t="s">
        <v>340</v>
      </c>
      <c r="NPZ427" s="165" t="s">
        <v>340</v>
      </c>
      <c r="NQA427" s="165" t="s">
        <v>340</v>
      </c>
      <c r="NQB427" s="165" t="s">
        <v>340</v>
      </c>
      <c r="NQC427" s="165" t="s">
        <v>340</v>
      </c>
      <c r="NQD427" s="165" t="s">
        <v>340</v>
      </c>
      <c r="NQE427" s="165" t="s">
        <v>340</v>
      </c>
      <c r="NQF427" s="165" t="s">
        <v>340</v>
      </c>
      <c r="NQG427" s="165" t="s">
        <v>340</v>
      </c>
      <c r="NQH427" s="165" t="s">
        <v>340</v>
      </c>
      <c r="NQI427" s="165" t="s">
        <v>340</v>
      </c>
      <c r="NQJ427" s="165" t="s">
        <v>340</v>
      </c>
      <c r="NQK427" s="165" t="s">
        <v>340</v>
      </c>
      <c r="NQL427" s="165" t="s">
        <v>340</v>
      </c>
      <c r="NQM427" s="165" t="s">
        <v>340</v>
      </c>
      <c r="NQN427" s="165" t="s">
        <v>340</v>
      </c>
      <c r="NQO427" s="165" t="s">
        <v>340</v>
      </c>
      <c r="NQP427" s="165" t="s">
        <v>340</v>
      </c>
      <c r="NQQ427" s="165" t="s">
        <v>340</v>
      </c>
      <c r="NQR427" s="165" t="s">
        <v>340</v>
      </c>
      <c r="NQS427" s="165" t="s">
        <v>340</v>
      </c>
      <c r="NQT427" s="165" t="s">
        <v>340</v>
      </c>
      <c r="NQU427" s="165" t="s">
        <v>340</v>
      </c>
      <c r="NQV427" s="165" t="s">
        <v>340</v>
      </c>
      <c r="NQW427" s="165" t="s">
        <v>340</v>
      </c>
      <c r="NQX427" s="165" t="s">
        <v>340</v>
      </c>
      <c r="NQY427" s="165" t="s">
        <v>340</v>
      </c>
      <c r="NQZ427" s="165" t="s">
        <v>340</v>
      </c>
      <c r="NRA427" s="165" t="s">
        <v>340</v>
      </c>
      <c r="NRB427" s="165" t="s">
        <v>340</v>
      </c>
      <c r="NRC427" s="165" t="s">
        <v>340</v>
      </c>
      <c r="NRD427" s="165" t="s">
        <v>340</v>
      </c>
      <c r="NRE427" s="165" t="s">
        <v>340</v>
      </c>
      <c r="NRF427" s="165" t="s">
        <v>340</v>
      </c>
      <c r="NRG427" s="165" t="s">
        <v>340</v>
      </c>
      <c r="NRH427" s="165" t="s">
        <v>340</v>
      </c>
      <c r="NRI427" s="165" t="s">
        <v>340</v>
      </c>
      <c r="NRJ427" s="165" t="s">
        <v>340</v>
      </c>
      <c r="NRK427" s="165" t="s">
        <v>340</v>
      </c>
      <c r="NRL427" s="165" t="s">
        <v>340</v>
      </c>
      <c r="NRM427" s="165" t="s">
        <v>340</v>
      </c>
      <c r="NRN427" s="165" t="s">
        <v>340</v>
      </c>
      <c r="NRO427" s="165" t="s">
        <v>340</v>
      </c>
      <c r="NRP427" s="165" t="s">
        <v>340</v>
      </c>
      <c r="NRQ427" s="165" t="s">
        <v>340</v>
      </c>
      <c r="NRR427" s="165" t="s">
        <v>340</v>
      </c>
      <c r="NRS427" s="165" t="s">
        <v>340</v>
      </c>
      <c r="NRT427" s="165" t="s">
        <v>340</v>
      </c>
      <c r="NRU427" s="165" t="s">
        <v>340</v>
      </c>
      <c r="NRV427" s="165" t="s">
        <v>340</v>
      </c>
      <c r="NRW427" s="165" t="s">
        <v>340</v>
      </c>
      <c r="NRX427" s="165" t="s">
        <v>340</v>
      </c>
      <c r="NRY427" s="165" t="s">
        <v>340</v>
      </c>
      <c r="NRZ427" s="165" t="s">
        <v>340</v>
      </c>
      <c r="NSA427" s="165" t="s">
        <v>340</v>
      </c>
      <c r="NSB427" s="165" t="s">
        <v>340</v>
      </c>
      <c r="NSC427" s="165" t="s">
        <v>340</v>
      </c>
      <c r="NSD427" s="165" t="s">
        <v>340</v>
      </c>
      <c r="NSE427" s="165" t="s">
        <v>340</v>
      </c>
      <c r="NSF427" s="165" t="s">
        <v>340</v>
      </c>
      <c r="NSG427" s="165" t="s">
        <v>340</v>
      </c>
      <c r="NSH427" s="165" t="s">
        <v>340</v>
      </c>
      <c r="NSI427" s="165" t="s">
        <v>340</v>
      </c>
      <c r="NSJ427" s="165" t="s">
        <v>340</v>
      </c>
      <c r="NSK427" s="165" t="s">
        <v>340</v>
      </c>
      <c r="NSL427" s="165" t="s">
        <v>340</v>
      </c>
      <c r="NSM427" s="165" t="s">
        <v>340</v>
      </c>
      <c r="NSN427" s="165" t="s">
        <v>340</v>
      </c>
      <c r="NSO427" s="165" t="s">
        <v>340</v>
      </c>
      <c r="NSP427" s="165" t="s">
        <v>340</v>
      </c>
      <c r="NSQ427" s="165" t="s">
        <v>340</v>
      </c>
      <c r="NSR427" s="165" t="s">
        <v>340</v>
      </c>
      <c r="NSS427" s="165" t="s">
        <v>340</v>
      </c>
      <c r="NST427" s="165" t="s">
        <v>340</v>
      </c>
      <c r="NSU427" s="165" t="s">
        <v>340</v>
      </c>
      <c r="NSV427" s="165" t="s">
        <v>340</v>
      </c>
      <c r="NSW427" s="165" t="s">
        <v>340</v>
      </c>
      <c r="NSX427" s="165" t="s">
        <v>340</v>
      </c>
      <c r="NSY427" s="165" t="s">
        <v>340</v>
      </c>
      <c r="NSZ427" s="165" t="s">
        <v>340</v>
      </c>
      <c r="NTA427" s="165" t="s">
        <v>340</v>
      </c>
      <c r="NTB427" s="165" t="s">
        <v>340</v>
      </c>
      <c r="NTC427" s="165" t="s">
        <v>340</v>
      </c>
      <c r="NTD427" s="165" t="s">
        <v>340</v>
      </c>
      <c r="NTE427" s="165" t="s">
        <v>340</v>
      </c>
      <c r="NTF427" s="165" t="s">
        <v>340</v>
      </c>
      <c r="NTG427" s="165" t="s">
        <v>340</v>
      </c>
      <c r="NTH427" s="165" t="s">
        <v>340</v>
      </c>
      <c r="NTI427" s="165" t="s">
        <v>340</v>
      </c>
      <c r="NTJ427" s="165" t="s">
        <v>340</v>
      </c>
      <c r="NTK427" s="165" t="s">
        <v>340</v>
      </c>
      <c r="NTL427" s="165" t="s">
        <v>340</v>
      </c>
      <c r="NTM427" s="165" t="s">
        <v>340</v>
      </c>
      <c r="NTN427" s="165" t="s">
        <v>340</v>
      </c>
      <c r="NTO427" s="165" t="s">
        <v>340</v>
      </c>
      <c r="NTP427" s="165" t="s">
        <v>340</v>
      </c>
      <c r="NTQ427" s="165" t="s">
        <v>340</v>
      </c>
      <c r="NTR427" s="165" t="s">
        <v>340</v>
      </c>
      <c r="NTS427" s="165" t="s">
        <v>340</v>
      </c>
      <c r="NTT427" s="165" t="s">
        <v>340</v>
      </c>
      <c r="NTU427" s="165" t="s">
        <v>340</v>
      </c>
      <c r="NTV427" s="165" t="s">
        <v>340</v>
      </c>
      <c r="NTW427" s="165" t="s">
        <v>340</v>
      </c>
      <c r="NTX427" s="165" t="s">
        <v>340</v>
      </c>
      <c r="NTY427" s="165" t="s">
        <v>340</v>
      </c>
      <c r="NTZ427" s="165" t="s">
        <v>340</v>
      </c>
      <c r="NUA427" s="165" t="s">
        <v>340</v>
      </c>
      <c r="NUB427" s="165" t="s">
        <v>340</v>
      </c>
      <c r="NUC427" s="165" t="s">
        <v>340</v>
      </c>
      <c r="NUD427" s="165" t="s">
        <v>340</v>
      </c>
      <c r="NUE427" s="165" t="s">
        <v>340</v>
      </c>
      <c r="NUF427" s="165" t="s">
        <v>340</v>
      </c>
      <c r="NUG427" s="165" t="s">
        <v>340</v>
      </c>
      <c r="NUH427" s="165" t="s">
        <v>340</v>
      </c>
      <c r="NUI427" s="165" t="s">
        <v>340</v>
      </c>
      <c r="NUJ427" s="165" t="s">
        <v>340</v>
      </c>
      <c r="NUK427" s="165" t="s">
        <v>340</v>
      </c>
      <c r="NUL427" s="165" t="s">
        <v>340</v>
      </c>
      <c r="NUM427" s="165" t="s">
        <v>340</v>
      </c>
      <c r="NUN427" s="165" t="s">
        <v>340</v>
      </c>
      <c r="NUO427" s="165" t="s">
        <v>340</v>
      </c>
      <c r="NUP427" s="165" t="s">
        <v>340</v>
      </c>
      <c r="NUQ427" s="165" t="s">
        <v>340</v>
      </c>
      <c r="NUR427" s="165" t="s">
        <v>340</v>
      </c>
      <c r="NUS427" s="165" t="s">
        <v>340</v>
      </c>
      <c r="NUT427" s="165" t="s">
        <v>340</v>
      </c>
      <c r="NUU427" s="165" t="s">
        <v>340</v>
      </c>
      <c r="NUV427" s="165" t="s">
        <v>340</v>
      </c>
      <c r="NUW427" s="165" t="s">
        <v>340</v>
      </c>
      <c r="NUX427" s="165" t="s">
        <v>340</v>
      </c>
      <c r="NUY427" s="165" t="s">
        <v>340</v>
      </c>
      <c r="NUZ427" s="165" t="s">
        <v>340</v>
      </c>
      <c r="NVA427" s="165" t="s">
        <v>340</v>
      </c>
      <c r="NVB427" s="165" t="s">
        <v>340</v>
      </c>
      <c r="NVC427" s="165" t="s">
        <v>340</v>
      </c>
      <c r="NVD427" s="165" t="s">
        <v>340</v>
      </c>
      <c r="NVE427" s="165" t="s">
        <v>340</v>
      </c>
      <c r="NVF427" s="165" t="s">
        <v>340</v>
      </c>
      <c r="NVG427" s="165" t="s">
        <v>340</v>
      </c>
      <c r="NVH427" s="165" t="s">
        <v>340</v>
      </c>
      <c r="NVI427" s="165" t="s">
        <v>340</v>
      </c>
      <c r="NVJ427" s="165" t="s">
        <v>340</v>
      </c>
      <c r="NVK427" s="165" t="s">
        <v>340</v>
      </c>
      <c r="NVL427" s="165" t="s">
        <v>340</v>
      </c>
      <c r="NVM427" s="165" t="s">
        <v>340</v>
      </c>
      <c r="NVN427" s="165" t="s">
        <v>340</v>
      </c>
      <c r="NVO427" s="165" t="s">
        <v>340</v>
      </c>
      <c r="NVP427" s="165" t="s">
        <v>340</v>
      </c>
      <c r="NVQ427" s="165" t="s">
        <v>340</v>
      </c>
      <c r="NVR427" s="165" t="s">
        <v>340</v>
      </c>
      <c r="NVS427" s="165" t="s">
        <v>340</v>
      </c>
      <c r="NVT427" s="165" t="s">
        <v>340</v>
      </c>
      <c r="NVU427" s="165" t="s">
        <v>340</v>
      </c>
      <c r="NVV427" s="165" t="s">
        <v>340</v>
      </c>
      <c r="NVW427" s="165" t="s">
        <v>340</v>
      </c>
      <c r="NVX427" s="165" t="s">
        <v>340</v>
      </c>
      <c r="NVY427" s="165" t="s">
        <v>340</v>
      </c>
      <c r="NVZ427" s="165" t="s">
        <v>340</v>
      </c>
      <c r="NWA427" s="165" t="s">
        <v>340</v>
      </c>
      <c r="NWB427" s="165" t="s">
        <v>340</v>
      </c>
      <c r="NWC427" s="165" t="s">
        <v>340</v>
      </c>
      <c r="NWD427" s="165" t="s">
        <v>340</v>
      </c>
      <c r="NWE427" s="165" t="s">
        <v>340</v>
      </c>
      <c r="NWF427" s="165" t="s">
        <v>340</v>
      </c>
      <c r="NWG427" s="165" t="s">
        <v>340</v>
      </c>
      <c r="NWH427" s="165" t="s">
        <v>340</v>
      </c>
      <c r="NWI427" s="165" t="s">
        <v>340</v>
      </c>
      <c r="NWJ427" s="165" t="s">
        <v>340</v>
      </c>
      <c r="NWK427" s="165" t="s">
        <v>340</v>
      </c>
      <c r="NWL427" s="165" t="s">
        <v>340</v>
      </c>
      <c r="NWM427" s="165" t="s">
        <v>340</v>
      </c>
      <c r="NWN427" s="165" t="s">
        <v>340</v>
      </c>
      <c r="NWO427" s="165" t="s">
        <v>340</v>
      </c>
      <c r="NWP427" s="165" t="s">
        <v>340</v>
      </c>
      <c r="NWQ427" s="165" t="s">
        <v>340</v>
      </c>
      <c r="NWR427" s="165" t="s">
        <v>340</v>
      </c>
      <c r="NWS427" s="165" t="s">
        <v>340</v>
      </c>
      <c r="NWT427" s="165" t="s">
        <v>340</v>
      </c>
      <c r="NWU427" s="165" t="s">
        <v>340</v>
      </c>
      <c r="NWV427" s="165" t="s">
        <v>340</v>
      </c>
      <c r="NWW427" s="165" t="s">
        <v>340</v>
      </c>
      <c r="NWX427" s="165" t="s">
        <v>340</v>
      </c>
      <c r="NWY427" s="165" t="s">
        <v>340</v>
      </c>
      <c r="NWZ427" s="165" t="s">
        <v>340</v>
      </c>
      <c r="NXA427" s="165" t="s">
        <v>340</v>
      </c>
      <c r="NXB427" s="165" t="s">
        <v>340</v>
      </c>
      <c r="NXC427" s="165" t="s">
        <v>340</v>
      </c>
      <c r="NXD427" s="165" t="s">
        <v>340</v>
      </c>
      <c r="NXE427" s="165" t="s">
        <v>340</v>
      </c>
      <c r="NXF427" s="165" t="s">
        <v>340</v>
      </c>
      <c r="NXG427" s="165" t="s">
        <v>340</v>
      </c>
      <c r="NXH427" s="165" t="s">
        <v>340</v>
      </c>
      <c r="NXI427" s="165" t="s">
        <v>340</v>
      </c>
      <c r="NXJ427" s="165" t="s">
        <v>340</v>
      </c>
      <c r="NXK427" s="165" t="s">
        <v>340</v>
      </c>
      <c r="NXL427" s="165" t="s">
        <v>340</v>
      </c>
      <c r="NXM427" s="165" t="s">
        <v>340</v>
      </c>
      <c r="NXN427" s="165" t="s">
        <v>340</v>
      </c>
      <c r="NXO427" s="165" t="s">
        <v>340</v>
      </c>
      <c r="NXP427" s="165" t="s">
        <v>340</v>
      </c>
      <c r="NXQ427" s="165" t="s">
        <v>340</v>
      </c>
      <c r="NXR427" s="165" t="s">
        <v>340</v>
      </c>
      <c r="NXS427" s="165" t="s">
        <v>340</v>
      </c>
      <c r="NXT427" s="165" t="s">
        <v>340</v>
      </c>
      <c r="NXU427" s="165" t="s">
        <v>340</v>
      </c>
      <c r="NXV427" s="165" t="s">
        <v>340</v>
      </c>
      <c r="NXW427" s="165" t="s">
        <v>340</v>
      </c>
      <c r="NXX427" s="165" t="s">
        <v>340</v>
      </c>
      <c r="NXY427" s="165" t="s">
        <v>340</v>
      </c>
      <c r="NXZ427" s="165" t="s">
        <v>340</v>
      </c>
      <c r="NYA427" s="165" t="s">
        <v>340</v>
      </c>
      <c r="NYB427" s="165" t="s">
        <v>340</v>
      </c>
      <c r="NYC427" s="165" t="s">
        <v>340</v>
      </c>
      <c r="NYD427" s="165" t="s">
        <v>340</v>
      </c>
      <c r="NYE427" s="165" t="s">
        <v>340</v>
      </c>
      <c r="NYF427" s="165" t="s">
        <v>340</v>
      </c>
      <c r="NYG427" s="165" t="s">
        <v>340</v>
      </c>
      <c r="NYH427" s="165" t="s">
        <v>340</v>
      </c>
      <c r="NYI427" s="165" t="s">
        <v>340</v>
      </c>
      <c r="NYJ427" s="165" t="s">
        <v>340</v>
      </c>
      <c r="NYK427" s="165" t="s">
        <v>340</v>
      </c>
      <c r="NYL427" s="165" t="s">
        <v>340</v>
      </c>
      <c r="NYM427" s="165" t="s">
        <v>340</v>
      </c>
      <c r="NYN427" s="165" t="s">
        <v>340</v>
      </c>
      <c r="NYO427" s="165" t="s">
        <v>340</v>
      </c>
      <c r="NYP427" s="165" t="s">
        <v>340</v>
      </c>
      <c r="NYQ427" s="165" t="s">
        <v>340</v>
      </c>
      <c r="NYR427" s="165" t="s">
        <v>340</v>
      </c>
      <c r="NYS427" s="165" t="s">
        <v>340</v>
      </c>
      <c r="NYT427" s="165" t="s">
        <v>340</v>
      </c>
      <c r="NYU427" s="165" t="s">
        <v>340</v>
      </c>
      <c r="NYV427" s="165" t="s">
        <v>340</v>
      </c>
      <c r="NYW427" s="165" t="s">
        <v>340</v>
      </c>
      <c r="NYX427" s="165" t="s">
        <v>340</v>
      </c>
      <c r="NYY427" s="165" t="s">
        <v>340</v>
      </c>
      <c r="NYZ427" s="165" t="s">
        <v>340</v>
      </c>
      <c r="NZA427" s="165" t="s">
        <v>340</v>
      </c>
      <c r="NZB427" s="165" t="s">
        <v>340</v>
      </c>
      <c r="NZC427" s="165" t="s">
        <v>340</v>
      </c>
      <c r="NZD427" s="165" t="s">
        <v>340</v>
      </c>
      <c r="NZE427" s="165" t="s">
        <v>340</v>
      </c>
      <c r="NZF427" s="165" t="s">
        <v>340</v>
      </c>
      <c r="NZG427" s="165" t="s">
        <v>340</v>
      </c>
      <c r="NZH427" s="165" t="s">
        <v>340</v>
      </c>
      <c r="NZI427" s="165" t="s">
        <v>340</v>
      </c>
      <c r="NZJ427" s="165" t="s">
        <v>340</v>
      </c>
      <c r="NZK427" s="165" t="s">
        <v>340</v>
      </c>
      <c r="NZL427" s="165" t="s">
        <v>340</v>
      </c>
      <c r="NZM427" s="165" t="s">
        <v>340</v>
      </c>
      <c r="NZN427" s="165" t="s">
        <v>340</v>
      </c>
      <c r="NZO427" s="165" t="s">
        <v>340</v>
      </c>
      <c r="NZP427" s="165" t="s">
        <v>340</v>
      </c>
      <c r="NZQ427" s="165" t="s">
        <v>340</v>
      </c>
      <c r="NZR427" s="165" t="s">
        <v>340</v>
      </c>
      <c r="NZS427" s="165" t="s">
        <v>340</v>
      </c>
      <c r="NZT427" s="165" t="s">
        <v>340</v>
      </c>
      <c r="NZU427" s="165" t="s">
        <v>340</v>
      </c>
      <c r="NZV427" s="165" t="s">
        <v>340</v>
      </c>
      <c r="NZW427" s="165" t="s">
        <v>340</v>
      </c>
      <c r="NZX427" s="165" t="s">
        <v>340</v>
      </c>
      <c r="NZY427" s="165" t="s">
        <v>340</v>
      </c>
      <c r="NZZ427" s="165" t="s">
        <v>340</v>
      </c>
      <c r="OAA427" s="165" t="s">
        <v>340</v>
      </c>
      <c r="OAB427" s="165" t="s">
        <v>340</v>
      </c>
      <c r="OAC427" s="165" t="s">
        <v>340</v>
      </c>
      <c r="OAD427" s="165" t="s">
        <v>340</v>
      </c>
      <c r="OAE427" s="165" t="s">
        <v>340</v>
      </c>
      <c r="OAF427" s="165" t="s">
        <v>340</v>
      </c>
      <c r="OAG427" s="165" t="s">
        <v>340</v>
      </c>
      <c r="OAH427" s="165" t="s">
        <v>340</v>
      </c>
      <c r="OAI427" s="165" t="s">
        <v>340</v>
      </c>
      <c r="OAJ427" s="165" t="s">
        <v>340</v>
      </c>
      <c r="OAK427" s="165" t="s">
        <v>340</v>
      </c>
      <c r="OAL427" s="165" t="s">
        <v>340</v>
      </c>
      <c r="OAM427" s="165" t="s">
        <v>340</v>
      </c>
      <c r="OAN427" s="165" t="s">
        <v>340</v>
      </c>
      <c r="OAO427" s="165" t="s">
        <v>340</v>
      </c>
      <c r="OAP427" s="165" t="s">
        <v>340</v>
      </c>
      <c r="OAQ427" s="165" t="s">
        <v>340</v>
      </c>
      <c r="OAR427" s="165" t="s">
        <v>340</v>
      </c>
      <c r="OAS427" s="165" t="s">
        <v>340</v>
      </c>
      <c r="OAT427" s="165" t="s">
        <v>340</v>
      </c>
      <c r="OAU427" s="165" t="s">
        <v>340</v>
      </c>
      <c r="OAV427" s="165" t="s">
        <v>340</v>
      </c>
      <c r="OAW427" s="165" t="s">
        <v>340</v>
      </c>
      <c r="OAX427" s="165" t="s">
        <v>340</v>
      </c>
      <c r="OAY427" s="165" t="s">
        <v>340</v>
      </c>
      <c r="OAZ427" s="165" t="s">
        <v>340</v>
      </c>
      <c r="OBA427" s="165" t="s">
        <v>340</v>
      </c>
      <c r="OBB427" s="165" t="s">
        <v>340</v>
      </c>
      <c r="OBC427" s="165" t="s">
        <v>340</v>
      </c>
      <c r="OBD427" s="165" t="s">
        <v>340</v>
      </c>
      <c r="OBE427" s="165" t="s">
        <v>340</v>
      </c>
      <c r="OBF427" s="165" t="s">
        <v>340</v>
      </c>
      <c r="OBG427" s="165" t="s">
        <v>340</v>
      </c>
      <c r="OBH427" s="165" t="s">
        <v>340</v>
      </c>
      <c r="OBI427" s="165" t="s">
        <v>340</v>
      </c>
      <c r="OBJ427" s="165" t="s">
        <v>340</v>
      </c>
      <c r="OBK427" s="165" t="s">
        <v>340</v>
      </c>
      <c r="OBL427" s="165" t="s">
        <v>340</v>
      </c>
      <c r="OBM427" s="165" t="s">
        <v>340</v>
      </c>
      <c r="OBN427" s="165" t="s">
        <v>340</v>
      </c>
      <c r="OBO427" s="165" t="s">
        <v>340</v>
      </c>
      <c r="OBP427" s="165" t="s">
        <v>340</v>
      </c>
      <c r="OBQ427" s="165" t="s">
        <v>340</v>
      </c>
      <c r="OBR427" s="165" t="s">
        <v>340</v>
      </c>
      <c r="OBS427" s="165" t="s">
        <v>340</v>
      </c>
      <c r="OBT427" s="165" t="s">
        <v>340</v>
      </c>
      <c r="OBU427" s="165" t="s">
        <v>340</v>
      </c>
      <c r="OBV427" s="165" t="s">
        <v>340</v>
      </c>
      <c r="OBW427" s="165" t="s">
        <v>340</v>
      </c>
      <c r="OBX427" s="165" t="s">
        <v>340</v>
      </c>
      <c r="OBY427" s="165" t="s">
        <v>340</v>
      </c>
      <c r="OBZ427" s="165" t="s">
        <v>340</v>
      </c>
      <c r="OCA427" s="165" t="s">
        <v>340</v>
      </c>
      <c r="OCB427" s="165" t="s">
        <v>340</v>
      </c>
      <c r="OCC427" s="165" t="s">
        <v>340</v>
      </c>
      <c r="OCD427" s="165" t="s">
        <v>340</v>
      </c>
      <c r="OCE427" s="165" t="s">
        <v>340</v>
      </c>
      <c r="OCF427" s="165" t="s">
        <v>340</v>
      </c>
      <c r="OCG427" s="165" t="s">
        <v>340</v>
      </c>
      <c r="OCH427" s="165" t="s">
        <v>340</v>
      </c>
      <c r="OCI427" s="165" t="s">
        <v>340</v>
      </c>
      <c r="OCJ427" s="165" t="s">
        <v>340</v>
      </c>
      <c r="OCK427" s="165" t="s">
        <v>340</v>
      </c>
      <c r="OCL427" s="165" t="s">
        <v>340</v>
      </c>
      <c r="OCM427" s="165" t="s">
        <v>340</v>
      </c>
      <c r="OCN427" s="165" t="s">
        <v>340</v>
      </c>
      <c r="OCO427" s="165" t="s">
        <v>340</v>
      </c>
      <c r="OCP427" s="165" t="s">
        <v>340</v>
      </c>
      <c r="OCQ427" s="165" t="s">
        <v>340</v>
      </c>
      <c r="OCR427" s="165" t="s">
        <v>340</v>
      </c>
      <c r="OCS427" s="165" t="s">
        <v>340</v>
      </c>
      <c r="OCT427" s="165" t="s">
        <v>340</v>
      </c>
      <c r="OCU427" s="165" t="s">
        <v>340</v>
      </c>
      <c r="OCV427" s="165" t="s">
        <v>340</v>
      </c>
      <c r="OCW427" s="165" t="s">
        <v>340</v>
      </c>
      <c r="OCX427" s="165" t="s">
        <v>340</v>
      </c>
      <c r="OCY427" s="165" t="s">
        <v>340</v>
      </c>
      <c r="OCZ427" s="165" t="s">
        <v>340</v>
      </c>
      <c r="ODA427" s="165" t="s">
        <v>340</v>
      </c>
      <c r="ODB427" s="165" t="s">
        <v>340</v>
      </c>
      <c r="ODC427" s="165" t="s">
        <v>340</v>
      </c>
      <c r="ODD427" s="165" t="s">
        <v>340</v>
      </c>
      <c r="ODE427" s="165" t="s">
        <v>340</v>
      </c>
      <c r="ODF427" s="165" t="s">
        <v>340</v>
      </c>
      <c r="ODG427" s="165" t="s">
        <v>340</v>
      </c>
      <c r="ODH427" s="165" t="s">
        <v>340</v>
      </c>
      <c r="ODI427" s="165" t="s">
        <v>340</v>
      </c>
      <c r="ODJ427" s="165" t="s">
        <v>340</v>
      </c>
      <c r="ODK427" s="165" t="s">
        <v>340</v>
      </c>
      <c r="ODL427" s="165" t="s">
        <v>340</v>
      </c>
      <c r="ODM427" s="165" t="s">
        <v>340</v>
      </c>
      <c r="ODN427" s="165" t="s">
        <v>340</v>
      </c>
      <c r="ODO427" s="165" t="s">
        <v>340</v>
      </c>
      <c r="ODP427" s="165" t="s">
        <v>340</v>
      </c>
      <c r="ODQ427" s="165" t="s">
        <v>340</v>
      </c>
      <c r="ODR427" s="165" t="s">
        <v>340</v>
      </c>
      <c r="ODS427" s="165" t="s">
        <v>340</v>
      </c>
      <c r="ODT427" s="165" t="s">
        <v>340</v>
      </c>
      <c r="ODU427" s="165" t="s">
        <v>340</v>
      </c>
      <c r="ODV427" s="165" t="s">
        <v>340</v>
      </c>
      <c r="ODW427" s="165" t="s">
        <v>340</v>
      </c>
      <c r="ODX427" s="165" t="s">
        <v>340</v>
      </c>
      <c r="ODY427" s="165" t="s">
        <v>340</v>
      </c>
      <c r="ODZ427" s="165" t="s">
        <v>340</v>
      </c>
      <c r="OEA427" s="165" t="s">
        <v>340</v>
      </c>
      <c r="OEB427" s="165" t="s">
        <v>340</v>
      </c>
      <c r="OEC427" s="165" t="s">
        <v>340</v>
      </c>
      <c r="OED427" s="165" t="s">
        <v>340</v>
      </c>
      <c r="OEE427" s="165" t="s">
        <v>340</v>
      </c>
      <c r="OEF427" s="165" t="s">
        <v>340</v>
      </c>
      <c r="OEG427" s="165" t="s">
        <v>340</v>
      </c>
      <c r="OEH427" s="165" t="s">
        <v>340</v>
      </c>
      <c r="OEI427" s="165" t="s">
        <v>340</v>
      </c>
      <c r="OEJ427" s="165" t="s">
        <v>340</v>
      </c>
      <c r="OEK427" s="165" t="s">
        <v>340</v>
      </c>
      <c r="OEL427" s="165" t="s">
        <v>340</v>
      </c>
      <c r="OEM427" s="165" t="s">
        <v>340</v>
      </c>
      <c r="OEN427" s="165" t="s">
        <v>340</v>
      </c>
      <c r="OEO427" s="165" t="s">
        <v>340</v>
      </c>
      <c r="OEP427" s="165" t="s">
        <v>340</v>
      </c>
      <c r="OEQ427" s="165" t="s">
        <v>340</v>
      </c>
      <c r="OER427" s="165" t="s">
        <v>340</v>
      </c>
      <c r="OES427" s="165" t="s">
        <v>340</v>
      </c>
      <c r="OET427" s="165" t="s">
        <v>340</v>
      </c>
      <c r="OEU427" s="165" t="s">
        <v>340</v>
      </c>
      <c r="OEV427" s="165" t="s">
        <v>340</v>
      </c>
      <c r="OEW427" s="165" t="s">
        <v>340</v>
      </c>
      <c r="OEX427" s="165" t="s">
        <v>340</v>
      </c>
      <c r="OEY427" s="165" t="s">
        <v>340</v>
      </c>
      <c r="OEZ427" s="165" t="s">
        <v>340</v>
      </c>
      <c r="OFA427" s="165" t="s">
        <v>340</v>
      </c>
      <c r="OFB427" s="165" t="s">
        <v>340</v>
      </c>
      <c r="OFC427" s="165" t="s">
        <v>340</v>
      </c>
      <c r="OFD427" s="165" t="s">
        <v>340</v>
      </c>
      <c r="OFE427" s="165" t="s">
        <v>340</v>
      </c>
      <c r="OFF427" s="165" t="s">
        <v>340</v>
      </c>
      <c r="OFG427" s="165" t="s">
        <v>340</v>
      </c>
      <c r="OFH427" s="165" t="s">
        <v>340</v>
      </c>
      <c r="OFI427" s="165" t="s">
        <v>340</v>
      </c>
      <c r="OFJ427" s="165" t="s">
        <v>340</v>
      </c>
      <c r="OFK427" s="165" t="s">
        <v>340</v>
      </c>
      <c r="OFL427" s="165" t="s">
        <v>340</v>
      </c>
      <c r="OFM427" s="165" t="s">
        <v>340</v>
      </c>
      <c r="OFN427" s="165" t="s">
        <v>340</v>
      </c>
      <c r="OFO427" s="165" t="s">
        <v>340</v>
      </c>
      <c r="OFP427" s="165" t="s">
        <v>340</v>
      </c>
      <c r="OFQ427" s="165" t="s">
        <v>340</v>
      </c>
      <c r="OFR427" s="165" t="s">
        <v>340</v>
      </c>
      <c r="OFS427" s="165" t="s">
        <v>340</v>
      </c>
      <c r="OFT427" s="165" t="s">
        <v>340</v>
      </c>
      <c r="OFU427" s="165" t="s">
        <v>340</v>
      </c>
      <c r="OFV427" s="165" t="s">
        <v>340</v>
      </c>
      <c r="OFW427" s="165" t="s">
        <v>340</v>
      </c>
      <c r="OFX427" s="165" t="s">
        <v>340</v>
      </c>
      <c r="OFY427" s="165" t="s">
        <v>340</v>
      </c>
      <c r="OFZ427" s="165" t="s">
        <v>340</v>
      </c>
      <c r="OGA427" s="165" t="s">
        <v>340</v>
      </c>
      <c r="OGB427" s="165" t="s">
        <v>340</v>
      </c>
      <c r="OGC427" s="165" t="s">
        <v>340</v>
      </c>
      <c r="OGD427" s="165" t="s">
        <v>340</v>
      </c>
      <c r="OGE427" s="165" t="s">
        <v>340</v>
      </c>
      <c r="OGF427" s="165" t="s">
        <v>340</v>
      </c>
      <c r="OGG427" s="165" t="s">
        <v>340</v>
      </c>
      <c r="OGH427" s="165" t="s">
        <v>340</v>
      </c>
      <c r="OGI427" s="165" t="s">
        <v>340</v>
      </c>
      <c r="OGJ427" s="165" t="s">
        <v>340</v>
      </c>
      <c r="OGK427" s="165" t="s">
        <v>340</v>
      </c>
      <c r="OGL427" s="165" t="s">
        <v>340</v>
      </c>
      <c r="OGM427" s="165" t="s">
        <v>340</v>
      </c>
      <c r="OGN427" s="165" t="s">
        <v>340</v>
      </c>
      <c r="OGO427" s="165" t="s">
        <v>340</v>
      </c>
      <c r="OGP427" s="165" t="s">
        <v>340</v>
      </c>
      <c r="OGQ427" s="165" t="s">
        <v>340</v>
      </c>
      <c r="OGR427" s="165" t="s">
        <v>340</v>
      </c>
      <c r="OGS427" s="165" t="s">
        <v>340</v>
      </c>
      <c r="OGT427" s="165" t="s">
        <v>340</v>
      </c>
      <c r="OGU427" s="165" t="s">
        <v>340</v>
      </c>
      <c r="OGV427" s="165" t="s">
        <v>340</v>
      </c>
      <c r="OGW427" s="165" t="s">
        <v>340</v>
      </c>
      <c r="OGX427" s="165" t="s">
        <v>340</v>
      </c>
      <c r="OGY427" s="165" t="s">
        <v>340</v>
      </c>
      <c r="OGZ427" s="165" t="s">
        <v>340</v>
      </c>
      <c r="OHA427" s="165" t="s">
        <v>340</v>
      </c>
      <c r="OHB427" s="165" t="s">
        <v>340</v>
      </c>
      <c r="OHC427" s="165" t="s">
        <v>340</v>
      </c>
      <c r="OHD427" s="165" t="s">
        <v>340</v>
      </c>
      <c r="OHE427" s="165" t="s">
        <v>340</v>
      </c>
      <c r="OHF427" s="165" t="s">
        <v>340</v>
      </c>
      <c r="OHG427" s="165" t="s">
        <v>340</v>
      </c>
      <c r="OHH427" s="165" t="s">
        <v>340</v>
      </c>
      <c r="OHI427" s="165" t="s">
        <v>340</v>
      </c>
      <c r="OHJ427" s="165" t="s">
        <v>340</v>
      </c>
      <c r="OHK427" s="165" t="s">
        <v>340</v>
      </c>
      <c r="OHL427" s="165" t="s">
        <v>340</v>
      </c>
      <c r="OHM427" s="165" t="s">
        <v>340</v>
      </c>
      <c r="OHN427" s="165" t="s">
        <v>340</v>
      </c>
      <c r="OHO427" s="165" t="s">
        <v>340</v>
      </c>
      <c r="OHP427" s="165" t="s">
        <v>340</v>
      </c>
      <c r="OHQ427" s="165" t="s">
        <v>340</v>
      </c>
      <c r="OHR427" s="165" t="s">
        <v>340</v>
      </c>
      <c r="OHS427" s="165" t="s">
        <v>340</v>
      </c>
      <c r="OHT427" s="165" t="s">
        <v>340</v>
      </c>
      <c r="OHU427" s="165" t="s">
        <v>340</v>
      </c>
      <c r="OHV427" s="165" t="s">
        <v>340</v>
      </c>
      <c r="OHW427" s="165" t="s">
        <v>340</v>
      </c>
      <c r="OHX427" s="165" t="s">
        <v>340</v>
      </c>
      <c r="OHY427" s="165" t="s">
        <v>340</v>
      </c>
      <c r="OHZ427" s="165" t="s">
        <v>340</v>
      </c>
      <c r="OIA427" s="165" t="s">
        <v>340</v>
      </c>
      <c r="OIB427" s="165" t="s">
        <v>340</v>
      </c>
      <c r="OIC427" s="165" t="s">
        <v>340</v>
      </c>
      <c r="OID427" s="165" t="s">
        <v>340</v>
      </c>
      <c r="OIE427" s="165" t="s">
        <v>340</v>
      </c>
      <c r="OIF427" s="165" t="s">
        <v>340</v>
      </c>
      <c r="OIG427" s="165" t="s">
        <v>340</v>
      </c>
      <c r="OIH427" s="165" t="s">
        <v>340</v>
      </c>
      <c r="OII427" s="165" t="s">
        <v>340</v>
      </c>
      <c r="OIJ427" s="165" t="s">
        <v>340</v>
      </c>
      <c r="OIK427" s="165" t="s">
        <v>340</v>
      </c>
      <c r="OIL427" s="165" t="s">
        <v>340</v>
      </c>
      <c r="OIM427" s="165" t="s">
        <v>340</v>
      </c>
      <c r="OIN427" s="165" t="s">
        <v>340</v>
      </c>
      <c r="OIO427" s="165" t="s">
        <v>340</v>
      </c>
      <c r="OIP427" s="165" t="s">
        <v>340</v>
      </c>
      <c r="OIQ427" s="165" t="s">
        <v>340</v>
      </c>
      <c r="OIR427" s="165" t="s">
        <v>340</v>
      </c>
      <c r="OIS427" s="165" t="s">
        <v>340</v>
      </c>
      <c r="OIT427" s="165" t="s">
        <v>340</v>
      </c>
      <c r="OIU427" s="165" t="s">
        <v>340</v>
      </c>
      <c r="OIV427" s="165" t="s">
        <v>340</v>
      </c>
      <c r="OIW427" s="165" t="s">
        <v>340</v>
      </c>
      <c r="OIX427" s="165" t="s">
        <v>340</v>
      </c>
      <c r="OIY427" s="165" t="s">
        <v>340</v>
      </c>
      <c r="OIZ427" s="165" t="s">
        <v>340</v>
      </c>
      <c r="OJA427" s="165" t="s">
        <v>340</v>
      </c>
      <c r="OJB427" s="165" t="s">
        <v>340</v>
      </c>
      <c r="OJC427" s="165" t="s">
        <v>340</v>
      </c>
      <c r="OJD427" s="165" t="s">
        <v>340</v>
      </c>
      <c r="OJE427" s="165" t="s">
        <v>340</v>
      </c>
      <c r="OJF427" s="165" t="s">
        <v>340</v>
      </c>
      <c r="OJG427" s="165" t="s">
        <v>340</v>
      </c>
      <c r="OJH427" s="165" t="s">
        <v>340</v>
      </c>
      <c r="OJI427" s="165" t="s">
        <v>340</v>
      </c>
      <c r="OJJ427" s="165" t="s">
        <v>340</v>
      </c>
      <c r="OJK427" s="165" t="s">
        <v>340</v>
      </c>
      <c r="OJL427" s="165" t="s">
        <v>340</v>
      </c>
      <c r="OJM427" s="165" t="s">
        <v>340</v>
      </c>
      <c r="OJN427" s="165" t="s">
        <v>340</v>
      </c>
      <c r="OJO427" s="165" t="s">
        <v>340</v>
      </c>
      <c r="OJP427" s="165" t="s">
        <v>340</v>
      </c>
      <c r="OJQ427" s="165" t="s">
        <v>340</v>
      </c>
      <c r="OJR427" s="165" t="s">
        <v>340</v>
      </c>
      <c r="OJS427" s="165" t="s">
        <v>340</v>
      </c>
      <c r="OJT427" s="165" t="s">
        <v>340</v>
      </c>
      <c r="OJU427" s="165" t="s">
        <v>340</v>
      </c>
      <c r="OJV427" s="165" t="s">
        <v>340</v>
      </c>
      <c r="OJW427" s="165" t="s">
        <v>340</v>
      </c>
      <c r="OJX427" s="165" t="s">
        <v>340</v>
      </c>
      <c r="OJY427" s="165" t="s">
        <v>340</v>
      </c>
      <c r="OJZ427" s="165" t="s">
        <v>340</v>
      </c>
      <c r="OKA427" s="165" t="s">
        <v>340</v>
      </c>
      <c r="OKB427" s="165" t="s">
        <v>340</v>
      </c>
      <c r="OKC427" s="165" t="s">
        <v>340</v>
      </c>
      <c r="OKD427" s="165" t="s">
        <v>340</v>
      </c>
      <c r="OKE427" s="165" t="s">
        <v>340</v>
      </c>
      <c r="OKF427" s="165" t="s">
        <v>340</v>
      </c>
      <c r="OKG427" s="165" t="s">
        <v>340</v>
      </c>
      <c r="OKH427" s="165" t="s">
        <v>340</v>
      </c>
      <c r="OKI427" s="165" t="s">
        <v>340</v>
      </c>
      <c r="OKJ427" s="165" t="s">
        <v>340</v>
      </c>
      <c r="OKK427" s="165" t="s">
        <v>340</v>
      </c>
      <c r="OKL427" s="165" t="s">
        <v>340</v>
      </c>
      <c r="OKM427" s="165" t="s">
        <v>340</v>
      </c>
      <c r="OKN427" s="165" t="s">
        <v>340</v>
      </c>
      <c r="OKO427" s="165" t="s">
        <v>340</v>
      </c>
      <c r="OKP427" s="165" t="s">
        <v>340</v>
      </c>
      <c r="OKQ427" s="165" t="s">
        <v>340</v>
      </c>
      <c r="OKR427" s="165" t="s">
        <v>340</v>
      </c>
      <c r="OKS427" s="165" t="s">
        <v>340</v>
      </c>
      <c r="OKT427" s="165" t="s">
        <v>340</v>
      </c>
      <c r="OKU427" s="165" t="s">
        <v>340</v>
      </c>
      <c r="OKV427" s="165" t="s">
        <v>340</v>
      </c>
      <c r="OKW427" s="165" t="s">
        <v>340</v>
      </c>
      <c r="OKX427" s="165" t="s">
        <v>340</v>
      </c>
      <c r="OKY427" s="165" t="s">
        <v>340</v>
      </c>
      <c r="OKZ427" s="165" t="s">
        <v>340</v>
      </c>
      <c r="OLA427" s="165" t="s">
        <v>340</v>
      </c>
      <c r="OLB427" s="165" t="s">
        <v>340</v>
      </c>
      <c r="OLC427" s="165" t="s">
        <v>340</v>
      </c>
      <c r="OLD427" s="165" t="s">
        <v>340</v>
      </c>
      <c r="OLE427" s="165" t="s">
        <v>340</v>
      </c>
      <c r="OLF427" s="165" t="s">
        <v>340</v>
      </c>
      <c r="OLG427" s="165" t="s">
        <v>340</v>
      </c>
      <c r="OLH427" s="165" t="s">
        <v>340</v>
      </c>
      <c r="OLI427" s="165" t="s">
        <v>340</v>
      </c>
      <c r="OLJ427" s="165" t="s">
        <v>340</v>
      </c>
      <c r="OLK427" s="165" t="s">
        <v>340</v>
      </c>
      <c r="OLL427" s="165" t="s">
        <v>340</v>
      </c>
      <c r="OLM427" s="165" t="s">
        <v>340</v>
      </c>
      <c r="OLN427" s="165" t="s">
        <v>340</v>
      </c>
      <c r="OLO427" s="165" t="s">
        <v>340</v>
      </c>
      <c r="OLP427" s="165" t="s">
        <v>340</v>
      </c>
      <c r="OLQ427" s="165" t="s">
        <v>340</v>
      </c>
      <c r="OLR427" s="165" t="s">
        <v>340</v>
      </c>
      <c r="OLS427" s="165" t="s">
        <v>340</v>
      </c>
      <c r="OLT427" s="165" t="s">
        <v>340</v>
      </c>
      <c r="OLU427" s="165" t="s">
        <v>340</v>
      </c>
      <c r="OLV427" s="165" t="s">
        <v>340</v>
      </c>
      <c r="OLW427" s="165" t="s">
        <v>340</v>
      </c>
      <c r="OLX427" s="165" t="s">
        <v>340</v>
      </c>
      <c r="OLY427" s="165" t="s">
        <v>340</v>
      </c>
      <c r="OLZ427" s="165" t="s">
        <v>340</v>
      </c>
      <c r="OMA427" s="165" t="s">
        <v>340</v>
      </c>
      <c r="OMB427" s="165" t="s">
        <v>340</v>
      </c>
      <c r="OMC427" s="165" t="s">
        <v>340</v>
      </c>
      <c r="OMD427" s="165" t="s">
        <v>340</v>
      </c>
      <c r="OME427" s="165" t="s">
        <v>340</v>
      </c>
      <c r="OMF427" s="165" t="s">
        <v>340</v>
      </c>
      <c r="OMG427" s="165" t="s">
        <v>340</v>
      </c>
      <c r="OMH427" s="165" t="s">
        <v>340</v>
      </c>
      <c r="OMI427" s="165" t="s">
        <v>340</v>
      </c>
      <c r="OMJ427" s="165" t="s">
        <v>340</v>
      </c>
      <c r="OMK427" s="165" t="s">
        <v>340</v>
      </c>
      <c r="OML427" s="165" t="s">
        <v>340</v>
      </c>
      <c r="OMM427" s="165" t="s">
        <v>340</v>
      </c>
      <c r="OMN427" s="165" t="s">
        <v>340</v>
      </c>
      <c r="OMO427" s="165" t="s">
        <v>340</v>
      </c>
      <c r="OMP427" s="165" t="s">
        <v>340</v>
      </c>
      <c r="OMQ427" s="165" t="s">
        <v>340</v>
      </c>
      <c r="OMR427" s="165" t="s">
        <v>340</v>
      </c>
      <c r="OMS427" s="165" t="s">
        <v>340</v>
      </c>
      <c r="OMT427" s="165" t="s">
        <v>340</v>
      </c>
      <c r="OMU427" s="165" t="s">
        <v>340</v>
      </c>
      <c r="OMV427" s="165" t="s">
        <v>340</v>
      </c>
      <c r="OMW427" s="165" t="s">
        <v>340</v>
      </c>
      <c r="OMX427" s="165" t="s">
        <v>340</v>
      </c>
      <c r="OMY427" s="165" t="s">
        <v>340</v>
      </c>
      <c r="OMZ427" s="165" t="s">
        <v>340</v>
      </c>
      <c r="ONA427" s="165" t="s">
        <v>340</v>
      </c>
      <c r="ONB427" s="165" t="s">
        <v>340</v>
      </c>
      <c r="ONC427" s="165" t="s">
        <v>340</v>
      </c>
      <c r="OND427" s="165" t="s">
        <v>340</v>
      </c>
      <c r="ONE427" s="165" t="s">
        <v>340</v>
      </c>
      <c r="ONF427" s="165" t="s">
        <v>340</v>
      </c>
      <c r="ONG427" s="165" t="s">
        <v>340</v>
      </c>
      <c r="ONH427" s="165" t="s">
        <v>340</v>
      </c>
      <c r="ONI427" s="165" t="s">
        <v>340</v>
      </c>
      <c r="ONJ427" s="165" t="s">
        <v>340</v>
      </c>
      <c r="ONK427" s="165" t="s">
        <v>340</v>
      </c>
      <c r="ONL427" s="165" t="s">
        <v>340</v>
      </c>
      <c r="ONM427" s="165" t="s">
        <v>340</v>
      </c>
      <c r="ONN427" s="165" t="s">
        <v>340</v>
      </c>
      <c r="ONO427" s="165" t="s">
        <v>340</v>
      </c>
      <c r="ONP427" s="165" t="s">
        <v>340</v>
      </c>
      <c r="ONQ427" s="165" t="s">
        <v>340</v>
      </c>
      <c r="ONR427" s="165" t="s">
        <v>340</v>
      </c>
      <c r="ONS427" s="165" t="s">
        <v>340</v>
      </c>
      <c r="ONT427" s="165" t="s">
        <v>340</v>
      </c>
      <c r="ONU427" s="165" t="s">
        <v>340</v>
      </c>
      <c r="ONV427" s="165" t="s">
        <v>340</v>
      </c>
      <c r="ONW427" s="165" t="s">
        <v>340</v>
      </c>
      <c r="ONX427" s="165" t="s">
        <v>340</v>
      </c>
      <c r="ONY427" s="165" t="s">
        <v>340</v>
      </c>
      <c r="ONZ427" s="165" t="s">
        <v>340</v>
      </c>
      <c r="OOA427" s="165" t="s">
        <v>340</v>
      </c>
      <c r="OOB427" s="165" t="s">
        <v>340</v>
      </c>
      <c r="OOC427" s="165" t="s">
        <v>340</v>
      </c>
      <c r="OOD427" s="165" t="s">
        <v>340</v>
      </c>
      <c r="OOE427" s="165" t="s">
        <v>340</v>
      </c>
      <c r="OOF427" s="165" t="s">
        <v>340</v>
      </c>
      <c r="OOG427" s="165" t="s">
        <v>340</v>
      </c>
      <c r="OOH427" s="165" t="s">
        <v>340</v>
      </c>
      <c r="OOI427" s="165" t="s">
        <v>340</v>
      </c>
      <c r="OOJ427" s="165" t="s">
        <v>340</v>
      </c>
      <c r="OOK427" s="165" t="s">
        <v>340</v>
      </c>
      <c r="OOL427" s="165" t="s">
        <v>340</v>
      </c>
      <c r="OOM427" s="165" t="s">
        <v>340</v>
      </c>
      <c r="OON427" s="165" t="s">
        <v>340</v>
      </c>
      <c r="OOO427" s="165" t="s">
        <v>340</v>
      </c>
      <c r="OOP427" s="165" t="s">
        <v>340</v>
      </c>
      <c r="OOQ427" s="165" t="s">
        <v>340</v>
      </c>
      <c r="OOR427" s="165" t="s">
        <v>340</v>
      </c>
      <c r="OOS427" s="165" t="s">
        <v>340</v>
      </c>
      <c r="OOT427" s="165" t="s">
        <v>340</v>
      </c>
      <c r="OOU427" s="165" t="s">
        <v>340</v>
      </c>
      <c r="OOV427" s="165" t="s">
        <v>340</v>
      </c>
      <c r="OOW427" s="165" t="s">
        <v>340</v>
      </c>
      <c r="OOX427" s="165" t="s">
        <v>340</v>
      </c>
      <c r="OOY427" s="165" t="s">
        <v>340</v>
      </c>
      <c r="OOZ427" s="165" t="s">
        <v>340</v>
      </c>
      <c r="OPA427" s="165" t="s">
        <v>340</v>
      </c>
      <c r="OPB427" s="165" t="s">
        <v>340</v>
      </c>
      <c r="OPC427" s="165" t="s">
        <v>340</v>
      </c>
      <c r="OPD427" s="165" t="s">
        <v>340</v>
      </c>
      <c r="OPE427" s="165" t="s">
        <v>340</v>
      </c>
      <c r="OPF427" s="165" t="s">
        <v>340</v>
      </c>
      <c r="OPG427" s="165" t="s">
        <v>340</v>
      </c>
      <c r="OPH427" s="165" t="s">
        <v>340</v>
      </c>
      <c r="OPI427" s="165" t="s">
        <v>340</v>
      </c>
      <c r="OPJ427" s="165" t="s">
        <v>340</v>
      </c>
      <c r="OPK427" s="165" t="s">
        <v>340</v>
      </c>
      <c r="OPL427" s="165" t="s">
        <v>340</v>
      </c>
      <c r="OPM427" s="165" t="s">
        <v>340</v>
      </c>
      <c r="OPN427" s="165" t="s">
        <v>340</v>
      </c>
      <c r="OPO427" s="165" t="s">
        <v>340</v>
      </c>
      <c r="OPP427" s="165" t="s">
        <v>340</v>
      </c>
      <c r="OPQ427" s="165" t="s">
        <v>340</v>
      </c>
      <c r="OPR427" s="165" t="s">
        <v>340</v>
      </c>
      <c r="OPS427" s="165" t="s">
        <v>340</v>
      </c>
      <c r="OPT427" s="165" t="s">
        <v>340</v>
      </c>
      <c r="OPU427" s="165" t="s">
        <v>340</v>
      </c>
      <c r="OPV427" s="165" t="s">
        <v>340</v>
      </c>
      <c r="OPW427" s="165" t="s">
        <v>340</v>
      </c>
      <c r="OPX427" s="165" t="s">
        <v>340</v>
      </c>
      <c r="OPY427" s="165" t="s">
        <v>340</v>
      </c>
      <c r="OPZ427" s="165" t="s">
        <v>340</v>
      </c>
      <c r="OQA427" s="165" t="s">
        <v>340</v>
      </c>
      <c r="OQB427" s="165" t="s">
        <v>340</v>
      </c>
      <c r="OQC427" s="165" t="s">
        <v>340</v>
      </c>
      <c r="OQD427" s="165" t="s">
        <v>340</v>
      </c>
      <c r="OQE427" s="165" t="s">
        <v>340</v>
      </c>
      <c r="OQF427" s="165" t="s">
        <v>340</v>
      </c>
      <c r="OQG427" s="165" t="s">
        <v>340</v>
      </c>
      <c r="OQH427" s="165" t="s">
        <v>340</v>
      </c>
      <c r="OQI427" s="165" t="s">
        <v>340</v>
      </c>
      <c r="OQJ427" s="165" t="s">
        <v>340</v>
      </c>
      <c r="OQK427" s="165" t="s">
        <v>340</v>
      </c>
      <c r="OQL427" s="165" t="s">
        <v>340</v>
      </c>
      <c r="OQM427" s="165" t="s">
        <v>340</v>
      </c>
      <c r="OQN427" s="165" t="s">
        <v>340</v>
      </c>
      <c r="OQO427" s="165" t="s">
        <v>340</v>
      </c>
      <c r="OQP427" s="165" t="s">
        <v>340</v>
      </c>
      <c r="OQQ427" s="165" t="s">
        <v>340</v>
      </c>
      <c r="OQR427" s="165" t="s">
        <v>340</v>
      </c>
      <c r="OQS427" s="165" t="s">
        <v>340</v>
      </c>
      <c r="OQT427" s="165" t="s">
        <v>340</v>
      </c>
      <c r="OQU427" s="165" t="s">
        <v>340</v>
      </c>
      <c r="OQV427" s="165" t="s">
        <v>340</v>
      </c>
      <c r="OQW427" s="165" t="s">
        <v>340</v>
      </c>
      <c r="OQX427" s="165" t="s">
        <v>340</v>
      </c>
      <c r="OQY427" s="165" t="s">
        <v>340</v>
      </c>
      <c r="OQZ427" s="165" t="s">
        <v>340</v>
      </c>
      <c r="ORA427" s="165" t="s">
        <v>340</v>
      </c>
      <c r="ORB427" s="165" t="s">
        <v>340</v>
      </c>
      <c r="ORC427" s="165" t="s">
        <v>340</v>
      </c>
      <c r="ORD427" s="165" t="s">
        <v>340</v>
      </c>
      <c r="ORE427" s="165" t="s">
        <v>340</v>
      </c>
      <c r="ORF427" s="165" t="s">
        <v>340</v>
      </c>
      <c r="ORG427" s="165" t="s">
        <v>340</v>
      </c>
      <c r="ORH427" s="165" t="s">
        <v>340</v>
      </c>
      <c r="ORI427" s="165" t="s">
        <v>340</v>
      </c>
      <c r="ORJ427" s="165" t="s">
        <v>340</v>
      </c>
      <c r="ORK427" s="165" t="s">
        <v>340</v>
      </c>
      <c r="ORL427" s="165" t="s">
        <v>340</v>
      </c>
      <c r="ORM427" s="165" t="s">
        <v>340</v>
      </c>
      <c r="ORN427" s="165" t="s">
        <v>340</v>
      </c>
      <c r="ORO427" s="165" t="s">
        <v>340</v>
      </c>
      <c r="ORP427" s="165" t="s">
        <v>340</v>
      </c>
      <c r="ORQ427" s="165" t="s">
        <v>340</v>
      </c>
      <c r="ORR427" s="165" t="s">
        <v>340</v>
      </c>
      <c r="ORS427" s="165" t="s">
        <v>340</v>
      </c>
      <c r="ORT427" s="165" t="s">
        <v>340</v>
      </c>
      <c r="ORU427" s="165" t="s">
        <v>340</v>
      </c>
      <c r="ORV427" s="165" t="s">
        <v>340</v>
      </c>
      <c r="ORW427" s="165" t="s">
        <v>340</v>
      </c>
      <c r="ORX427" s="165" t="s">
        <v>340</v>
      </c>
      <c r="ORY427" s="165" t="s">
        <v>340</v>
      </c>
      <c r="ORZ427" s="165" t="s">
        <v>340</v>
      </c>
      <c r="OSA427" s="165" t="s">
        <v>340</v>
      </c>
      <c r="OSB427" s="165" t="s">
        <v>340</v>
      </c>
      <c r="OSC427" s="165" t="s">
        <v>340</v>
      </c>
      <c r="OSD427" s="165" t="s">
        <v>340</v>
      </c>
      <c r="OSE427" s="165" t="s">
        <v>340</v>
      </c>
      <c r="OSF427" s="165" t="s">
        <v>340</v>
      </c>
      <c r="OSG427" s="165" t="s">
        <v>340</v>
      </c>
      <c r="OSH427" s="165" t="s">
        <v>340</v>
      </c>
      <c r="OSI427" s="165" t="s">
        <v>340</v>
      </c>
      <c r="OSJ427" s="165" t="s">
        <v>340</v>
      </c>
      <c r="OSK427" s="165" t="s">
        <v>340</v>
      </c>
      <c r="OSL427" s="165" t="s">
        <v>340</v>
      </c>
      <c r="OSM427" s="165" t="s">
        <v>340</v>
      </c>
      <c r="OSN427" s="165" t="s">
        <v>340</v>
      </c>
      <c r="OSO427" s="165" t="s">
        <v>340</v>
      </c>
      <c r="OSP427" s="165" t="s">
        <v>340</v>
      </c>
      <c r="OSQ427" s="165" t="s">
        <v>340</v>
      </c>
      <c r="OSR427" s="165" t="s">
        <v>340</v>
      </c>
      <c r="OSS427" s="165" t="s">
        <v>340</v>
      </c>
      <c r="OST427" s="165" t="s">
        <v>340</v>
      </c>
      <c r="OSU427" s="165" t="s">
        <v>340</v>
      </c>
      <c r="OSV427" s="165" t="s">
        <v>340</v>
      </c>
      <c r="OSW427" s="165" t="s">
        <v>340</v>
      </c>
      <c r="OSX427" s="165" t="s">
        <v>340</v>
      </c>
      <c r="OSY427" s="165" t="s">
        <v>340</v>
      </c>
      <c r="OSZ427" s="165" t="s">
        <v>340</v>
      </c>
      <c r="OTA427" s="165" t="s">
        <v>340</v>
      </c>
      <c r="OTB427" s="165" t="s">
        <v>340</v>
      </c>
      <c r="OTC427" s="165" t="s">
        <v>340</v>
      </c>
      <c r="OTD427" s="165" t="s">
        <v>340</v>
      </c>
      <c r="OTE427" s="165" t="s">
        <v>340</v>
      </c>
      <c r="OTF427" s="165" t="s">
        <v>340</v>
      </c>
      <c r="OTG427" s="165" t="s">
        <v>340</v>
      </c>
      <c r="OTH427" s="165" t="s">
        <v>340</v>
      </c>
      <c r="OTI427" s="165" t="s">
        <v>340</v>
      </c>
      <c r="OTJ427" s="165" t="s">
        <v>340</v>
      </c>
      <c r="OTK427" s="165" t="s">
        <v>340</v>
      </c>
      <c r="OTL427" s="165" t="s">
        <v>340</v>
      </c>
      <c r="OTM427" s="165" t="s">
        <v>340</v>
      </c>
      <c r="OTN427" s="165" t="s">
        <v>340</v>
      </c>
      <c r="OTO427" s="165" t="s">
        <v>340</v>
      </c>
      <c r="OTP427" s="165" t="s">
        <v>340</v>
      </c>
      <c r="OTQ427" s="165" t="s">
        <v>340</v>
      </c>
      <c r="OTR427" s="165" t="s">
        <v>340</v>
      </c>
      <c r="OTS427" s="165" t="s">
        <v>340</v>
      </c>
      <c r="OTT427" s="165" t="s">
        <v>340</v>
      </c>
      <c r="OTU427" s="165" t="s">
        <v>340</v>
      </c>
      <c r="OTV427" s="165" t="s">
        <v>340</v>
      </c>
      <c r="OTW427" s="165" t="s">
        <v>340</v>
      </c>
      <c r="OTX427" s="165" t="s">
        <v>340</v>
      </c>
      <c r="OTY427" s="165" t="s">
        <v>340</v>
      </c>
      <c r="OTZ427" s="165" t="s">
        <v>340</v>
      </c>
      <c r="OUA427" s="165" t="s">
        <v>340</v>
      </c>
      <c r="OUB427" s="165" t="s">
        <v>340</v>
      </c>
      <c r="OUC427" s="165" t="s">
        <v>340</v>
      </c>
      <c r="OUD427" s="165" t="s">
        <v>340</v>
      </c>
      <c r="OUE427" s="165" t="s">
        <v>340</v>
      </c>
      <c r="OUF427" s="165" t="s">
        <v>340</v>
      </c>
      <c r="OUG427" s="165" t="s">
        <v>340</v>
      </c>
      <c r="OUH427" s="165" t="s">
        <v>340</v>
      </c>
      <c r="OUI427" s="165" t="s">
        <v>340</v>
      </c>
      <c r="OUJ427" s="165" t="s">
        <v>340</v>
      </c>
      <c r="OUK427" s="165" t="s">
        <v>340</v>
      </c>
      <c r="OUL427" s="165" t="s">
        <v>340</v>
      </c>
      <c r="OUM427" s="165" t="s">
        <v>340</v>
      </c>
      <c r="OUN427" s="165" t="s">
        <v>340</v>
      </c>
      <c r="OUO427" s="165" t="s">
        <v>340</v>
      </c>
      <c r="OUP427" s="165" t="s">
        <v>340</v>
      </c>
      <c r="OUQ427" s="165" t="s">
        <v>340</v>
      </c>
      <c r="OUR427" s="165" t="s">
        <v>340</v>
      </c>
      <c r="OUS427" s="165" t="s">
        <v>340</v>
      </c>
      <c r="OUT427" s="165" t="s">
        <v>340</v>
      </c>
      <c r="OUU427" s="165" t="s">
        <v>340</v>
      </c>
      <c r="OUV427" s="165" t="s">
        <v>340</v>
      </c>
      <c r="OUW427" s="165" t="s">
        <v>340</v>
      </c>
      <c r="OUX427" s="165" t="s">
        <v>340</v>
      </c>
      <c r="OUY427" s="165" t="s">
        <v>340</v>
      </c>
      <c r="OUZ427" s="165" t="s">
        <v>340</v>
      </c>
      <c r="OVA427" s="165" t="s">
        <v>340</v>
      </c>
      <c r="OVB427" s="165" t="s">
        <v>340</v>
      </c>
      <c r="OVC427" s="165" t="s">
        <v>340</v>
      </c>
      <c r="OVD427" s="165" t="s">
        <v>340</v>
      </c>
      <c r="OVE427" s="165" t="s">
        <v>340</v>
      </c>
      <c r="OVF427" s="165" t="s">
        <v>340</v>
      </c>
      <c r="OVG427" s="165" t="s">
        <v>340</v>
      </c>
      <c r="OVH427" s="165" t="s">
        <v>340</v>
      </c>
      <c r="OVI427" s="165" t="s">
        <v>340</v>
      </c>
      <c r="OVJ427" s="165" t="s">
        <v>340</v>
      </c>
      <c r="OVK427" s="165" t="s">
        <v>340</v>
      </c>
      <c r="OVL427" s="165" t="s">
        <v>340</v>
      </c>
      <c r="OVM427" s="165" t="s">
        <v>340</v>
      </c>
      <c r="OVN427" s="165" t="s">
        <v>340</v>
      </c>
      <c r="OVO427" s="165" t="s">
        <v>340</v>
      </c>
      <c r="OVP427" s="165" t="s">
        <v>340</v>
      </c>
      <c r="OVQ427" s="165" t="s">
        <v>340</v>
      </c>
      <c r="OVR427" s="165" t="s">
        <v>340</v>
      </c>
      <c r="OVS427" s="165" t="s">
        <v>340</v>
      </c>
      <c r="OVT427" s="165" t="s">
        <v>340</v>
      </c>
      <c r="OVU427" s="165" t="s">
        <v>340</v>
      </c>
      <c r="OVV427" s="165" t="s">
        <v>340</v>
      </c>
      <c r="OVW427" s="165" t="s">
        <v>340</v>
      </c>
      <c r="OVX427" s="165" t="s">
        <v>340</v>
      </c>
      <c r="OVY427" s="165" t="s">
        <v>340</v>
      </c>
      <c r="OVZ427" s="165" t="s">
        <v>340</v>
      </c>
      <c r="OWA427" s="165" t="s">
        <v>340</v>
      </c>
      <c r="OWB427" s="165" t="s">
        <v>340</v>
      </c>
      <c r="OWC427" s="165" t="s">
        <v>340</v>
      </c>
      <c r="OWD427" s="165" t="s">
        <v>340</v>
      </c>
      <c r="OWE427" s="165" t="s">
        <v>340</v>
      </c>
      <c r="OWF427" s="165" t="s">
        <v>340</v>
      </c>
      <c r="OWG427" s="165" t="s">
        <v>340</v>
      </c>
      <c r="OWH427" s="165" t="s">
        <v>340</v>
      </c>
      <c r="OWI427" s="165" t="s">
        <v>340</v>
      </c>
      <c r="OWJ427" s="165" t="s">
        <v>340</v>
      </c>
      <c r="OWK427" s="165" t="s">
        <v>340</v>
      </c>
      <c r="OWL427" s="165" t="s">
        <v>340</v>
      </c>
      <c r="OWM427" s="165" t="s">
        <v>340</v>
      </c>
      <c r="OWN427" s="165" t="s">
        <v>340</v>
      </c>
      <c r="OWO427" s="165" t="s">
        <v>340</v>
      </c>
      <c r="OWP427" s="165" t="s">
        <v>340</v>
      </c>
      <c r="OWQ427" s="165" t="s">
        <v>340</v>
      </c>
      <c r="OWR427" s="165" t="s">
        <v>340</v>
      </c>
      <c r="OWS427" s="165" t="s">
        <v>340</v>
      </c>
      <c r="OWT427" s="165" t="s">
        <v>340</v>
      </c>
      <c r="OWU427" s="165" t="s">
        <v>340</v>
      </c>
      <c r="OWV427" s="165" t="s">
        <v>340</v>
      </c>
      <c r="OWW427" s="165" t="s">
        <v>340</v>
      </c>
      <c r="OWX427" s="165" t="s">
        <v>340</v>
      </c>
      <c r="OWY427" s="165" t="s">
        <v>340</v>
      </c>
      <c r="OWZ427" s="165" t="s">
        <v>340</v>
      </c>
      <c r="OXA427" s="165" t="s">
        <v>340</v>
      </c>
      <c r="OXB427" s="165" t="s">
        <v>340</v>
      </c>
      <c r="OXC427" s="165" t="s">
        <v>340</v>
      </c>
      <c r="OXD427" s="165" t="s">
        <v>340</v>
      </c>
      <c r="OXE427" s="165" t="s">
        <v>340</v>
      </c>
      <c r="OXF427" s="165" t="s">
        <v>340</v>
      </c>
      <c r="OXG427" s="165" t="s">
        <v>340</v>
      </c>
      <c r="OXH427" s="165" t="s">
        <v>340</v>
      </c>
      <c r="OXI427" s="165" t="s">
        <v>340</v>
      </c>
      <c r="OXJ427" s="165" t="s">
        <v>340</v>
      </c>
      <c r="OXK427" s="165" t="s">
        <v>340</v>
      </c>
      <c r="OXL427" s="165" t="s">
        <v>340</v>
      </c>
      <c r="OXM427" s="165" t="s">
        <v>340</v>
      </c>
      <c r="OXN427" s="165" t="s">
        <v>340</v>
      </c>
      <c r="OXO427" s="165" t="s">
        <v>340</v>
      </c>
      <c r="OXP427" s="165" t="s">
        <v>340</v>
      </c>
      <c r="OXQ427" s="165" t="s">
        <v>340</v>
      </c>
      <c r="OXR427" s="165" t="s">
        <v>340</v>
      </c>
      <c r="OXS427" s="165" t="s">
        <v>340</v>
      </c>
      <c r="OXT427" s="165" t="s">
        <v>340</v>
      </c>
      <c r="OXU427" s="165" t="s">
        <v>340</v>
      </c>
      <c r="OXV427" s="165" t="s">
        <v>340</v>
      </c>
      <c r="OXW427" s="165" t="s">
        <v>340</v>
      </c>
      <c r="OXX427" s="165" t="s">
        <v>340</v>
      </c>
      <c r="OXY427" s="165" t="s">
        <v>340</v>
      </c>
      <c r="OXZ427" s="165" t="s">
        <v>340</v>
      </c>
      <c r="OYA427" s="165" t="s">
        <v>340</v>
      </c>
      <c r="OYB427" s="165" t="s">
        <v>340</v>
      </c>
      <c r="OYC427" s="165" t="s">
        <v>340</v>
      </c>
      <c r="OYD427" s="165" t="s">
        <v>340</v>
      </c>
      <c r="OYE427" s="165" t="s">
        <v>340</v>
      </c>
      <c r="OYF427" s="165" t="s">
        <v>340</v>
      </c>
      <c r="OYG427" s="165" t="s">
        <v>340</v>
      </c>
      <c r="OYH427" s="165" t="s">
        <v>340</v>
      </c>
      <c r="OYI427" s="165" t="s">
        <v>340</v>
      </c>
      <c r="OYJ427" s="165" t="s">
        <v>340</v>
      </c>
      <c r="OYK427" s="165" t="s">
        <v>340</v>
      </c>
      <c r="OYL427" s="165" t="s">
        <v>340</v>
      </c>
      <c r="OYM427" s="165" t="s">
        <v>340</v>
      </c>
      <c r="OYN427" s="165" t="s">
        <v>340</v>
      </c>
      <c r="OYO427" s="165" t="s">
        <v>340</v>
      </c>
      <c r="OYP427" s="165" t="s">
        <v>340</v>
      </c>
      <c r="OYQ427" s="165" t="s">
        <v>340</v>
      </c>
      <c r="OYR427" s="165" t="s">
        <v>340</v>
      </c>
      <c r="OYS427" s="165" t="s">
        <v>340</v>
      </c>
      <c r="OYT427" s="165" t="s">
        <v>340</v>
      </c>
      <c r="OYU427" s="165" t="s">
        <v>340</v>
      </c>
      <c r="OYV427" s="165" t="s">
        <v>340</v>
      </c>
      <c r="OYW427" s="165" t="s">
        <v>340</v>
      </c>
      <c r="OYX427" s="165" t="s">
        <v>340</v>
      </c>
      <c r="OYY427" s="165" t="s">
        <v>340</v>
      </c>
      <c r="OYZ427" s="165" t="s">
        <v>340</v>
      </c>
      <c r="OZA427" s="165" t="s">
        <v>340</v>
      </c>
      <c r="OZB427" s="165" t="s">
        <v>340</v>
      </c>
      <c r="OZC427" s="165" t="s">
        <v>340</v>
      </c>
      <c r="OZD427" s="165" t="s">
        <v>340</v>
      </c>
      <c r="OZE427" s="165" t="s">
        <v>340</v>
      </c>
      <c r="OZF427" s="165" t="s">
        <v>340</v>
      </c>
      <c r="OZG427" s="165" t="s">
        <v>340</v>
      </c>
      <c r="OZH427" s="165" t="s">
        <v>340</v>
      </c>
      <c r="OZI427" s="165" t="s">
        <v>340</v>
      </c>
      <c r="OZJ427" s="165" t="s">
        <v>340</v>
      </c>
      <c r="OZK427" s="165" t="s">
        <v>340</v>
      </c>
      <c r="OZL427" s="165" t="s">
        <v>340</v>
      </c>
      <c r="OZM427" s="165" t="s">
        <v>340</v>
      </c>
      <c r="OZN427" s="165" t="s">
        <v>340</v>
      </c>
      <c r="OZO427" s="165" t="s">
        <v>340</v>
      </c>
      <c r="OZP427" s="165" t="s">
        <v>340</v>
      </c>
      <c r="OZQ427" s="165" t="s">
        <v>340</v>
      </c>
      <c r="OZR427" s="165" t="s">
        <v>340</v>
      </c>
      <c r="OZS427" s="165" t="s">
        <v>340</v>
      </c>
      <c r="OZT427" s="165" t="s">
        <v>340</v>
      </c>
      <c r="OZU427" s="165" t="s">
        <v>340</v>
      </c>
      <c r="OZV427" s="165" t="s">
        <v>340</v>
      </c>
      <c r="OZW427" s="165" t="s">
        <v>340</v>
      </c>
      <c r="OZX427" s="165" t="s">
        <v>340</v>
      </c>
      <c r="OZY427" s="165" t="s">
        <v>340</v>
      </c>
      <c r="OZZ427" s="165" t="s">
        <v>340</v>
      </c>
      <c r="PAA427" s="165" t="s">
        <v>340</v>
      </c>
      <c r="PAB427" s="165" t="s">
        <v>340</v>
      </c>
      <c r="PAC427" s="165" t="s">
        <v>340</v>
      </c>
      <c r="PAD427" s="165" t="s">
        <v>340</v>
      </c>
      <c r="PAE427" s="165" t="s">
        <v>340</v>
      </c>
      <c r="PAF427" s="165" t="s">
        <v>340</v>
      </c>
      <c r="PAG427" s="165" t="s">
        <v>340</v>
      </c>
      <c r="PAH427" s="165" t="s">
        <v>340</v>
      </c>
      <c r="PAI427" s="165" t="s">
        <v>340</v>
      </c>
      <c r="PAJ427" s="165" t="s">
        <v>340</v>
      </c>
      <c r="PAK427" s="165" t="s">
        <v>340</v>
      </c>
      <c r="PAL427" s="165" t="s">
        <v>340</v>
      </c>
      <c r="PAM427" s="165" t="s">
        <v>340</v>
      </c>
      <c r="PAN427" s="165" t="s">
        <v>340</v>
      </c>
      <c r="PAO427" s="165" t="s">
        <v>340</v>
      </c>
      <c r="PAP427" s="165" t="s">
        <v>340</v>
      </c>
      <c r="PAQ427" s="165" t="s">
        <v>340</v>
      </c>
      <c r="PAR427" s="165" t="s">
        <v>340</v>
      </c>
      <c r="PAS427" s="165" t="s">
        <v>340</v>
      </c>
      <c r="PAT427" s="165" t="s">
        <v>340</v>
      </c>
      <c r="PAU427" s="165" t="s">
        <v>340</v>
      </c>
      <c r="PAV427" s="165" t="s">
        <v>340</v>
      </c>
      <c r="PAW427" s="165" t="s">
        <v>340</v>
      </c>
      <c r="PAX427" s="165" t="s">
        <v>340</v>
      </c>
      <c r="PAY427" s="165" t="s">
        <v>340</v>
      </c>
      <c r="PAZ427" s="165" t="s">
        <v>340</v>
      </c>
      <c r="PBA427" s="165" t="s">
        <v>340</v>
      </c>
      <c r="PBB427" s="165" t="s">
        <v>340</v>
      </c>
      <c r="PBC427" s="165" t="s">
        <v>340</v>
      </c>
      <c r="PBD427" s="165" t="s">
        <v>340</v>
      </c>
      <c r="PBE427" s="165" t="s">
        <v>340</v>
      </c>
      <c r="PBF427" s="165" t="s">
        <v>340</v>
      </c>
      <c r="PBG427" s="165" t="s">
        <v>340</v>
      </c>
      <c r="PBH427" s="165" t="s">
        <v>340</v>
      </c>
      <c r="PBI427" s="165" t="s">
        <v>340</v>
      </c>
      <c r="PBJ427" s="165" t="s">
        <v>340</v>
      </c>
      <c r="PBK427" s="165" t="s">
        <v>340</v>
      </c>
      <c r="PBL427" s="165" t="s">
        <v>340</v>
      </c>
      <c r="PBM427" s="165" t="s">
        <v>340</v>
      </c>
      <c r="PBN427" s="165" t="s">
        <v>340</v>
      </c>
      <c r="PBO427" s="165" t="s">
        <v>340</v>
      </c>
      <c r="PBP427" s="165" t="s">
        <v>340</v>
      </c>
      <c r="PBQ427" s="165" t="s">
        <v>340</v>
      </c>
      <c r="PBR427" s="165" t="s">
        <v>340</v>
      </c>
      <c r="PBS427" s="165" t="s">
        <v>340</v>
      </c>
      <c r="PBT427" s="165" t="s">
        <v>340</v>
      </c>
      <c r="PBU427" s="165" t="s">
        <v>340</v>
      </c>
      <c r="PBV427" s="165" t="s">
        <v>340</v>
      </c>
      <c r="PBW427" s="165" t="s">
        <v>340</v>
      </c>
      <c r="PBX427" s="165" t="s">
        <v>340</v>
      </c>
      <c r="PBY427" s="165" t="s">
        <v>340</v>
      </c>
      <c r="PBZ427" s="165" t="s">
        <v>340</v>
      </c>
      <c r="PCA427" s="165" t="s">
        <v>340</v>
      </c>
      <c r="PCB427" s="165" t="s">
        <v>340</v>
      </c>
      <c r="PCC427" s="165" t="s">
        <v>340</v>
      </c>
      <c r="PCD427" s="165" t="s">
        <v>340</v>
      </c>
      <c r="PCE427" s="165" t="s">
        <v>340</v>
      </c>
      <c r="PCF427" s="165" t="s">
        <v>340</v>
      </c>
      <c r="PCG427" s="165" t="s">
        <v>340</v>
      </c>
      <c r="PCH427" s="165" t="s">
        <v>340</v>
      </c>
      <c r="PCI427" s="165" t="s">
        <v>340</v>
      </c>
      <c r="PCJ427" s="165" t="s">
        <v>340</v>
      </c>
      <c r="PCK427" s="165" t="s">
        <v>340</v>
      </c>
      <c r="PCL427" s="165" t="s">
        <v>340</v>
      </c>
      <c r="PCM427" s="165" t="s">
        <v>340</v>
      </c>
      <c r="PCN427" s="165" t="s">
        <v>340</v>
      </c>
      <c r="PCO427" s="165" t="s">
        <v>340</v>
      </c>
      <c r="PCP427" s="165" t="s">
        <v>340</v>
      </c>
      <c r="PCQ427" s="165" t="s">
        <v>340</v>
      </c>
      <c r="PCR427" s="165" t="s">
        <v>340</v>
      </c>
      <c r="PCS427" s="165" t="s">
        <v>340</v>
      </c>
      <c r="PCT427" s="165" t="s">
        <v>340</v>
      </c>
      <c r="PCU427" s="165" t="s">
        <v>340</v>
      </c>
      <c r="PCV427" s="165" t="s">
        <v>340</v>
      </c>
      <c r="PCW427" s="165" t="s">
        <v>340</v>
      </c>
      <c r="PCX427" s="165" t="s">
        <v>340</v>
      </c>
      <c r="PCY427" s="165" t="s">
        <v>340</v>
      </c>
      <c r="PCZ427" s="165" t="s">
        <v>340</v>
      </c>
      <c r="PDA427" s="165" t="s">
        <v>340</v>
      </c>
      <c r="PDB427" s="165" t="s">
        <v>340</v>
      </c>
      <c r="PDC427" s="165" t="s">
        <v>340</v>
      </c>
      <c r="PDD427" s="165" t="s">
        <v>340</v>
      </c>
      <c r="PDE427" s="165" t="s">
        <v>340</v>
      </c>
      <c r="PDF427" s="165" t="s">
        <v>340</v>
      </c>
      <c r="PDG427" s="165" t="s">
        <v>340</v>
      </c>
      <c r="PDH427" s="165" t="s">
        <v>340</v>
      </c>
      <c r="PDI427" s="165" t="s">
        <v>340</v>
      </c>
      <c r="PDJ427" s="165" t="s">
        <v>340</v>
      </c>
      <c r="PDK427" s="165" t="s">
        <v>340</v>
      </c>
      <c r="PDL427" s="165" t="s">
        <v>340</v>
      </c>
      <c r="PDM427" s="165" t="s">
        <v>340</v>
      </c>
      <c r="PDN427" s="165" t="s">
        <v>340</v>
      </c>
      <c r="PDO427" s="165" t="s">
        <v>340</v>
      </c>
      <c r="PDP427" s="165" t="s">
        <v>340</v>
      </c>
      <c r="PDQ427" s="165" t="s">
        <v>340</v>
      </c>
      <c r="PDR427" s="165" t="s">
        <v>340</v>
      </c>
      <c r="PDS427" s="165" t="s">
        <v>340</v>
      </c>
      <c r="PDT427" s="165" t="s">
        <v>340</v>
      </c>
      <c r="PDU427" s="165" t="s">
        <v>340</v>
      </c>
      <c r="PDV427" s="165" t="s">
        <v>340</v>
      </c>
      <c r="PDW427" s="165" t="s">
        <v>340</v>
      </c>
      <c r="PDX427" s="165" t="s">
        <v>340</v>
      </c>
      <c r="PDY427" s="165" t="s">
        <v>340</v>
      </c>
      <c r="PDZ427" s="165" t="s">
        <v>340</v>
      </c>
      <c r="PEA427" s="165" t="s">
        <v>340</v>
      </c>
      <c r="PEB427" s="165" t="s">
        <v>340</v>
      </c>
      <c r="PEC427" s="165" t="s">
        <v>340</v>
      </c>
      <c r="PED427" s="165" t="s">
        <v>340</v>
      </c>
      <c r="PEE427" s="165" t="s">
        <v>340</v>
      </c>
      <c r="PEF427" s="165" t="s">
        <v>340</v>
      </c>
      <c r="PEG427" s="165" t="s">
        <v>340</v>
      </c>
      <c r="PEH427" s="165" t="s">
        <v>340</v>
      </c>
      <c r="PEI427" s="165" t="s">
        <v>340</v>
      </c>
      <c r="PEJ427" s="165" t="s">
        <v>340</v>
      </c>
      <c r="PEK427" s="165" t="s">
        <v>340</v>
      </c>
      <c r="PEL427" s="165" t="s">
        <v>340</v>
      </c>
      <c r="PEM427" s="165" t="s">
        <v>340</v>
      </c>
      <c r="PEN427" s="165" t="s">
        <v>340</v>
      </c>
      <c r="PEO427" s="165" t="s">
        <v>340</v>
      </c>
      <c r="PEP427" s="165" t="s">
        <v>340</v>
      </c>
      <c r="PEQ427" s="165" t="s">
        <v>340</v>
      </c>
      <c r="PER427" s="165" t="s">
        <v>340</v>
      </c>
      <c r="PES427" s="165" t="s">
        <v>340</v>
      </c>
      <c r="PET427" s="165" t="s">
        <v>340</v>
      </c>
      <c r="PEU427" s="165" t="s">
        <v>340</v>
      </c>
      <c r="PEV427" s="165" t="s">
        <v>340</v>
      </c>
      <c r="PEW427" s="165" t="s">
        <v>340</v>
      </c>
      <c r="PEX427" s="165" t="s">
        <v>340</v>
      </c>
      <c r="PEY427" s="165" t="s">
        <v>340</v>
      </c>
      <c r="PEZ427" s="165" t="s">
        <v>340</v>
      </c>
      <c r="PFA427" s="165" t="s">
        <v>340</v>
      </c>
      <c r="PFB427" s="165" t="s">
        <v>340</v>
      </c>
      <c r="PFC427" s="165" t="s">
        <v>340</v>
      </c>
      <c r="PFD427" s="165" t="s">
        <v>340</v>
      </c>
      <c r="PFE427" s="165" t="s">
        <v>340</v>
      </c>
      <c r="PFF427" s="165" t="s">
        <v>340</v>
      </c>
      <c r="PFG427" s="165" t="s">
        <v>340</v>
      </c>
      <c r="PFH427" s="165" t="s">
        <v>340</v>
      </c>
      <c r="PFI427" s="165" t="s">
        <v>340</v>
      </c>
      <c r="PFJ427" s="165" t="s">
        <v>340</v>
      </c>
      <c r="PFK427" s="165" t="s">
        <v>340</v>
      </c>
      <c r="PFL427" s="165" t="s">
        <v>340</v>
      </c>
      <c r="PFM427" s="165" t="s">
        <v>340</v>
      </c>
      <c r="PFN427" s="165" t="s">
        <v>340</v>
      </c>
      <c r="PFO427" s="165" t="s">
        <v>340</v>
      </c>
      <c r="PFP427" s="165" t="s">
        <v>340</v>
      </c>
      <c r="PFQ427" s="165" t="s">
        <v>340</v>
      </c>
      <c r="PFR427" s="165" t="s">
        <v>340</v>
      </c>
      <c r="PFS427" s="165" t="s">
        <v>340</v>
      </c>
      <c r="PFT427" s="165" t="s">
        <v>340</v>
      </c>
      <c r="PFU427" s="165" t="s">
        <v>340</v>
      </c>
      <c r="PFV427" s="165" t="s">
        <v>340</v>
      </c>
      <c r="PFW427" s="165" t="s">
        <v>340</v>
      </c>
      <c r="PFX427" s="165" t="s">
        <v>340</v>
      </c>
      <c r="PFY427" s="165" t="s">
        <v>340</v>
      </c>
      <c r="PFZ427" s="165" t="s">
        <v>340</v>
      </c>
      <c r="PGA427" s="165" t="s">
        <v>340</v>
      </c>
      <c r="PGB427" s="165" t="s">
        <v>340</v>
      </c>
      <c r="PGC427" s="165" t="s">
        <v>340</v>
      </c>
      <c r="PGD427" s="165" t="s">
        <v>340</v>
      </c>
      <c r="PGE427" s="165" t="s">
        <v>340</v>
      </c>
      <c r="PGF427" s="165" t="s">
        <v>340</v>
      </c>
      <c r="PGG427" s="165" t="s">
        <v>340</v>
      </c>
      <c r="PGH427" s="165" t="s">
        <v>340</v>
      </c>
      <c r="PGI427" s="165" t="s">
        <v>340</v>
      </c>
      <c r="PGJ427" s="165" t="s">
        <v>340</v>
      </c>
      <c r="PGK427" s="165" t="s">
        <v>340</v>
      </c>
      <c r="PGL427" s="165" t="s">
        <v>340</v>
      </c>
      <c r="PGM427" s="165" t="s">
        <v>340</v>
      </c>
      <c r="PGN427" s="165" t="s">
        <v>340</v>
      </c>
      <c r="PGO427" s="165" t="s">
        <v>340</v>
      </c>
      <c r="PGP427" s="165" t="s">
        <v>340</v>
      </c>
      <c r="PGQ427" s="165" t="s">
        <v>340</v>
      </c>
      <c r="PGR427" s="165" t="s">
        <v>340</v>
      </c>
      <c r="PGS427" s="165" t="s">
        <v>340</v>
      </c>
      <c r="PGT427" s="165" t="s">
        <v>340</v>
      </c>
      <c r="PGU427" s="165" t="s">
        <v>340</v>
      </c>
      <c r="PGV427" s="165" t="s">
        <v>340</v>
      </c>
      <c r="PGW427" s="165" t="s">
        <v>340</v>
      </c>
      <c r="PGX427" s="165" t="s">
        <v>340</v>
      </c>
      <c r="PGY427" s="165" t="s">
        <v>340</v>
      </c>
      <c r="PGZ427" s="165" t="s">
        <v>340</v>
      </c>
      <c r="PHA427" s="165" t="s">
        <v>340</v>
      </c>
      <c r="PHB427" s="165" t="s">
        <v>340</v>
      </c>
      <c r="PHC427" s="165" t="s">
        <v>340</v>
      </c>
      <c r="PHD427" s="165" t="s">
        <v>340</v>
      </c>
      <c r="PHE427" s="165" t="s">
        <v>340</v>
      </c>
      <c r="PHF427" s="165" t="s">
        <v>340</v>
      </c>
      <c r="PHG427" s="165" t="s">
        <v>340</v>
      </c>
      <c r="PHH427" s="165" t="s">
        <v>340</v>
      </c>
      <c r="PHI427" s="165" t="s">
        <v>340</v>
      </c>
      <c r="PHJ427" s="165" t="s">
        <v>340</v>
      </c>
      <c r="PHK427" s="165" t="s">
        <v>340</v>
      </c>
      <c r="PHL427" s="165" t="s">
        <v>340</v>
      </c>
      <c r="PHM427" s="165" t="s">
        <v>340</v>
      </c>
      <c r="PHN427" s="165" t="s">
        <v>340</v>
      </c>
      <c r="PHO427" s="165" t="s">
        <v>340</v>
      </c>
      <c r="PHP427" s="165" t="s">
        <v>340</v>
      </c>
      <c r="PHQ427" s="165" t="s">
        <v>340</v>
      </c>
      <c r="PHR427" s="165" t="s">
        <v>340</v>
      </c>
      <c r="PHS427" s="165" t="s">
        <v>340</v>
      </c>
      <c r="PHT427" s="165" t="s">
        <v>340</v>
      </c>
      <c r="PHU427" s="165" t="s">
        <v>340</v>
      </c>
      <c r="PHV427" s="165" t="s">
        <v>340</v>
      </c>
      <c r="PHW427" s="165" t="s">
        <v>340</v>
      </c>
      <c r="PHX427" s="165" t="s">
        <v>340</v>
      </c>
      <c r="PHY427" s="165" t="s">
        <v>340</v>
      </c>
      <c r="PHZ427" s="165" t="s">
        <v>340</v>
      </c>
      <c r="PIA427" s="165" t="s">
        <v>340</v>
      </c>
      <c r="PIB427" s="165" t="s">
        <v>340</v>
      </c>
      <c r="PIC427" s="165" t="s">
        <v>340</v>
      </c>
      <c r="PID427" s="165" t="s">
        <v>340</v>
      </c>
      <c r="PIE427" s="165" t="s">
        <v>340</v>
      </c>
      <c r="PIF427" s="165" t="s">
        <v>340</v>
      </c>
      <c r="PIG427" s="165" t="s">
        <v>340</v>
      </c>
      <c r="PIH427" s="165" t="s">
        <v>340</v>
      </c>
      <c r="PII427" s="165" t="s">
        <v>340</v>
      </c>
      <c r="PIJ427" s="165" t="s">
        <v>340</v>
      </c>
      <c r="PIK427" s="165" t="s">
        <v>340</v>
      </c>
      <c r="PIL427" s="165" t="s">
        <v>340</v>
      </c>
      <c r="PIM427" s="165" t="s">
        <v>340</v>
      </c>
      <c r="PIN427" s="165" t="s">
        <v>340</v>
      </c>
      <c r="PIO427" s="165" t="s">
        <v>340</v>
      </c>
      <c r="PIP427" s="165" t="s">
        <v>340</v>
      </c>
      <c r="PIQ427" s="165" t="s">
        <v>340</v>
      </c>
      <c r="PIR427" s="165" t="s">
        <v>340</v>
      </c>
      <c r="PIS427" s="165" t="s">
        <v>340</v>
      </c>
      <c r="PIT427" s="165" t="s">
        <v>340</v>
      </c>
      <c r="PIU427" s="165" t="s">
        <v>340</v>
      </c>
      <c r="PIV427" s="165" t="s">
        <v>340</v>
      </c>
      <c r="PIW427" s="165" t="s">
        <v>340</v>
      </c>
      <c r="PIX427" s="165" t="s">
        <v>340</v>
      </c>
      <c r="PIY427" s="165" t="s">
        <v>340</v>
      </c>
      <c r="PIZ427" s="165" t="s">
        <v>340</v>
      </c>
      <c r="PJA427" s="165" t="s">
        <v>340</v>
      </c>
      <c r="PJB427" s="165" t="s">
        <v>340</v>
      </c>
      <c r="PJC427" s="165" t="s">
        <v>340</v>
      </c>
      <c r="PJD427" s="165" t="s">
        <v>340</v>
      </c>
      <c r="PJE427" s="165" t="s">
        <v>340</v>
      </c>
      <c r="PJF427" s="165" t="s">
        <v>340</v>
      </c>
      <c r="PJG427" s="165" t="s">
        <v>340</v>
      </c>
      <c r="PJH427" s="165" t="s">
        <v>340</v>
      </c>
      <c r="PJI427" s="165" t="s">
        <v>340</v>
      </c>
      <c r="PJJ427" s="165" t="s">
        <v>340</v>
      </c>
      <c r="PJK427" s="165" t="s">
        <v>340</v>
      </c>
      <c r="PJL427" s="165" t="s">
        <v>340</v>
      </c>
      <c r="PJM427" s="165" t="s">
        <v>340</v>
      </c>
      <c r="PJN427" s="165" t="s">
        <v>340</v>
      </c>
      <c r="PJO427" s="165" t="s">
        <v>340</v>
      </c>
      <c r="PJP427" s="165" t="s">
        <v>340</v>
      </c>
      <c r="PJQ427" s="165" t="s">
        <v>340</v>
      </c>
      <c r="PJR427" s="165" t="s">
        <v>340</v>
      </c>
      <c r="PJS427" s="165" t="s">
        <v>340</v>
      </c>
      <c r="PJT427" s="165" t="s">
        <v>340</v>
      </c>
      <c r="PJU427" s="165" t="s">
        <v>340</v>
      </c>
      <c r="PJV427" s="165" t="s">
        <v>340</v>
      </c>
      <c r="PJW427" s="165" t="s">
        <v>340</v>
      </c>
      <c r="PJX427" s="165" t="s">
        <v>340</v>
      </c>
      <c r="PJY427" s="165" t="s">
        <v>340</v>
      </c>
      <c r="PJZ427" s="165" t="s">
        <v>340</v>
      </c>
      <c r="PKA427" s="165" t="s">
        <v>340</v>
      </c>
      <c r="PKB427" s="165" t="s">
        <v>340</v>
      </c>
      <c r="PKC427" s="165" t="s">
        <v>340</v>
      </c>
      <c r="PKD427" s="165" t="s">
        <v>340</v>
      </c>
      <c r="PKE427" s="165" t="s">
        <v>340</v>
      </c>
      <c r="PKF427" s="165" t="s">
        <v>340</v>
      </c>
      <c r="PKG427" s="165" t="s">
        <v>340</v>
      </c>
      <c r="PKH427" s="165" t="s">
        <v>340</v>
      </c>
      <c r="PKI427" s="165" t="s">
        <v>340</v>
      </c>
      <c r="PKJ427" s="165" t="s">
        <v>340</v>
      </c>
      <c r="PKK427" s="165" t="s">
        <v>340</v>
      </c>
      <c r="PKL427" s="165" t="s">
        <v>340</v>
      </c>
      <c r="PKM427" s="165" t="s">
        <v>340</v>
      </c>
      <c r="PKN427" s="165" t="s">
        <v>340</v>
      </c>
      <c r="PKO427" s="165" t="s">
        <v>340</v>
      </c>
      <c r="PKP427" s="165" t="s">
        <v>340</v>
      </c>
      <c r="PKQ427" s="165" t="s">
        <v>340</v>
      </c>
      <c r="PKR427" s="165" t="s">
        <v>340</v>
      </c>
      <c r="PKS427" s="165" t="s">
        <v>340</v>
      </c>
      <c r="PKT427" s="165" t="s">
        <v>340</v>
      </c>
      <c r="PKU427" s="165" t="s">
        <v>340</v>
      </c>
      <c r="PKV427" s="165" t="s">
        <v>340</v>
      </c>
      <c r="PKW427" s="165" t="s">
        <v>340</v>
      </c>
      <c r="PKX427" s="165" t="s">
        <v>340</v>
      </c>
      <c r="PKY427" s="165" t="s">
        <v>340</v>
      </c>
      <c r="PKZ427" s="165" t="s">
        <v>340</v>
      </c>
      <c r="PLA427" s="165" t="s">
        <v>340</v>
      </c>
      <c r="PLB427" s="165" t="s">
        <v>340</v>
      </c>
      <c r="PLC427" s="165" t="s">
        <v>340</v>
      </c>
      <c r="PLD427" s="165" t="s">
        <v>340</v>
      </c>
      <c r="PLE427" s="165" t="s">
        <v>340</v>
      </c>
      <c r="PLF427" s="165" t="s">
        <v>340</v>
      </c>
      <c r="PLG427" s="165" t="s">
        <v>340</v>
      </c>
      <c r="PLH427" s="165" t="s">
        <v>340</v>
      </c>
      <c r="PLI427" s="165" t="s">
        <v>340</v>
      </c>
      <c r="PLJ427" s="165" t="s">
        <v>340</v>
      </c>
      <c r="PLK427" s="165" t="s">
        <v>340</v>
      </c>
      <c r="PLL427" s="165" t="s">
        <v>340</v>
      </c>
      <c r="PLM427" s="165" t="s">
        <v>340</v>
      </c>
      <c r="PLN427" s="165" t="s">
        <v>340</v>
      </c>
      <c r="PLO427" s="165" t="s">
        <v>340</v>
      </c>
      <c r="PLP427" s="165" t="s">
        <v>340</v>
      </c>
      <c r="PLQ427" s="165" t="s">
        <v>340</v>
      </c>
      <c r="PLR427" s="165" t="s">
        <v>340</v>
      </c>
      <c r="PLS427" s="165" t="s">
        <v>340</v>
      </c>
      <c r="PLT427" s="165" t="s">
        <v>340</v>
      </c>
      <c r="PLU427" s="165" t="s">
        <v>340</v>
      </c>
      <c r="PLV427" s="165" t="s">
        <v>340</v>
      </c>
      <c r="PLW427" s="165" t="s">
        <v>340</v>
      </c>
      <c r="PLX427" s="165" t="s">
        <v>340</v>
      </c>
      <c r="PLY427" s="165" t="s">
        <v>340</v>
      </c>
      <c r="PLZ427" s="165" t="s">
        <v>340</v>
      </c>
      <c r="PMA427" s="165" t="s">
        <v>340</v>
      </c>
      <c r="PMB427" s="165" t="s">
        <v>340</v>
      </c>
      <c r="PMC427" s="165" t="s">
        <v>340</v>
      </c>
      <c r="PMD427" s="165" t="s">
        <v>340</v>
      </c>
      <c r="PME427" s="165" t="s">
        <v>340</v>
      </c>
      <c r="PMF427" s="165" t="s">
        <v>340</v>
      </c>
      <c r="PMG427" s="165" t="s">
        <v>340</v>
      </c>
      <c r="PMH427" s="165" t="s">
        <v>340</v>
      </c>
      <c r="PMI427" s="165" t="s">
        <v>340</v>
      </c>
      <c r="PMJ427" s="165" t="s">
        <v>340</v>
      </c>
      <c r="PMK427" s="165" t="s">
        <v>340</v>
      </c>
      <c r="PML427" s="165" t="s">
        <v>340</v>
      </c>
      <c r="PMM427" s="165" t="s">
        <v>340</v>
      </c>
      <c r="PMN427" s="165" t="s">
        <v>340</v>
      </c>
      <c r="PMO427" s="165" t="s">
        <v>340</v>
      </c>
      <c r="PMP427" s="165" t="s">
        <v>340</v>
      </c>
      <c r="PMQ427" s="165" t="s">
        <v>340</v>
      </c>
      <c r="PMR427" s="165" t="s">
        <v>340</v>
      </c>
      <c r="PMS427" s="165" t="s">
        <v>340</v>
      </c>
      <c r="PMT427" s="165" t="s">
        <v>340</v>
      </c>
      <c r="PMU427" s="165" t="s">
        <v>340</v>
      </c>
      <c r="PMV427" s="165" t="s">
        <v>340</v>
      </c>
      <c r="PMW427" s="165" t="s">
        <v>340</v>
      </c>
      <c r="PMX427" s="165" t="s">
        <v>340</v>
      </c>
      <c r="PMY427" s="165" t="s">
        <v>340</v>
      </c>
      <c r="PMZ427" s="165" t="s">
        <v>340</v>
      </c>
      <c r="PNA427" s="165" t="s">
        <v>340</v>
      </c>
      <c r="PNB427" s="165" t="s">
        <v>340</v>
      </c>
      <c r="PNC427" s="165" t="s">
        <v>340</v>
      </c>
      <c r="PND427" s="165" t="s">
        <v>340</v>
      </c>
      <c r="PNE427" s="165" t="s">
        <v>340</v>
      </c>
      <c r="PNF427" s="165" t="s">
        <v>340</v>
      </c>
      <c r="PNG427" s="165" t="s">
        <v>340</v>
      </c>
      <c r="PNH427" s="165" t="s">
        <v>340</v>
      </c>
      <c r="PNI427" s="165" t="s">
        <v>340</v>
      </c>
      <c r="PNJ427" s="165" t="s">
        <v>340</v>
      </c>
      <c r="PNK427" s="165" t="s">
        <v>340</v>
      </c>
      <c r="PNL427" s="165" t="s">
        <v>340</v>
      </c>
      <c r="PNM427" s="165" t="s">
        <v>340</v>
      </c>
      <c r="PNN427" s="165" t="s">
        <v>340</v>
      </c>
      <c r="PNO427" s="165" t="s">
        <v>340</v>
      </c>
      <c r="PNP427" s="165" t="s">
        <v>340</v>
      </c>
      <c r="PNQ427" s="165" t="s">
        <v>340</v>
      </c>
      <c r="PNR427" s="165" t="s">
        <v>340</v>
      </c>
      <c r="PNS427" s="165" t="s">
        <v>340</v>
      </c>
      <c r="PNT427" s="165" t="s">
        <v>340</v>
      </c>
      <c r="PNU427" s="165" t="s">
        <v>340</v>
      </c>
      <c r="PNV427" s="165" t="s">
        <v>340</v>
      </c>
      <c r="PNW427" s="165" t="s">
        <v>340</v>
      </c>
      <c r="PNX427" s="165" t="s">
        <v>340</v>
      </c>
      <c r="PNY427" s="165" t="s">
        <v>340</v>
      </c>
      <c r="PNZ427" s="165" t="s">
        <v>340</v>
      </c>
      <c r="POA427" s="165" t="s">
        <v>340</v>
      </c>
      <c r="POB427" s="165" t="s">
        <v>340</v>
      </c>
      <c r="POC427" s="165" t="s">
        <v>340</v>
      </c>
      <c r="POD427" s="165" t="s">
        <v>340</v>
      </c>
      <c r="POE427" s="165" t="s">
        <v>340</v>
      </c>
      <c r="POF427" s="165" t="s">
        <v>340</v>
      </c>
      <c r="POG427" s="165" t="s">
        <v>340</v>
      </c>
      <c r="POH427" s="165" t="s">
        <v>340</v>
      </c>
      <c r="POI427" s="165" t="s">
        <v>340</v>
      </c>
      <c r="POJ427" s="165" t="s">
        <v>340</v>
      </c>
      <c r="POK427" s="165" t="s">
        <v>340</v>
      </c>
      <c r="POL427" s="165" t="s">
        <v>340</v>
      </c>
      <c r="POM427" s="165" t="s">
        <v>340</v>
      </c>
      <c r="PON427" s="165" t="s">
        <v>340</v>
      </c>
      <c r="POO427" s="165" t="s">
        <v>340</v>
      </c>
      <c r="POP427" s="165" t="s">
        <v>340</v>
      </c>
      <c r="POQ427" s="165" t="s">
        <v>340</v>
      </c>
      <c r="POR427" s="165" t="s">
        <v>340</v>
      </c>
      <c r="POS427" s="165" t="s">
        <v>340</v>
      </c>
      <c r="POT427" s="165" t="s">
        <v>340</v>
      </c>
      <c r="POU427" s="165" t="s">
        <v>340</v>
      </c>
      <c r="POV427" s="165" t="s">
        <v>340</v>
      </c>
      <c r="POW427" s="165" t="s">
        <v>340</v>
      </c>
      <c r="POX427" s="165" t="s">
        <v>340</v>
      </c>
      <c r="POY427" s="165" t="s">
        <v>340</v>
      </c>
      <c r="POZ427" s="165" t="s">
        <v>340</v>
      </c>
      <c r="PPA427" s="165" t="s">
        <v>340</v>
      </c>
      <c r="PPB427" s="165" t="s">
        <v>340</v>
      </c>
      <c r="PPC427" s="165" t="s">
        <v>340</v>
      </c>
      <c r="PPD427" s="165" t="s">
        <v>340</v>
      </c>
      <c r="PPE427" s="165" t="s">
        <v>340</v>
      </c>
      <c r="PPF427" s="165" t="s">
        <v>340</v>
      </c>
      <c r="PPG427" s="165" t="s">
        <v>340</v>
      </c>
      <c r="PPH427" s="165" t="s">
        <v>340</v>
      </c>
      <c r="PPI427" s="165" t="s">
        <v>340</v>
      </c>
      <c r="PPJ427" s="165" t="s">
        <v>340</v>
      </c>
      <c r="PPK427" s="165" t="s">
        <v>340</v>
      </c>
      <c r="PPL427" s="165" t="s">
        <v>340</v>
      </c>
      <c r="PPM427" s="165" t="s">
        <v>340</v>
      </c>
      <c r="PPN427" s="165" t="s">
        <v>340</v>
      </c>
      <c r="PPO427" s="165" t="s">
        <v>340</v>
      </c>
      <c r="PPP427" s="165" t="s">
        <v>340</v>
      </c>
      <c r="PPQ427" s="165" t="s">
        <v>340</v>
      </c>
      <c r="PPR427" s="165" t="s">
        <v>340</v>
      </c>
      <c r="PPS427" s="165" t="s">
        <v>340</v>
      </c>
      <c r="PPT427" s="165" t="s">
        <v>340</v>
      </c>
      <c r="PPU427" s="165" t="s">
        <v>340</v>
      </c>
      <c r="PPV427" s="165" t="s">
        <v>340</v>
      </c>
      <c r="PPW427" s="165" t="s">
        <v>340</v>
      </c>
      <c r="PPX427" s="165" t="s">
        <v>340</v>
      </c>
      <c r="PPY427" s="165" t="s">
        <v>340</v>
      </c>
      <c r="PPZ427" s="165" t="s">
        <v>340</v>
      </c>
      <c r="PQA427" s="165" t="s">
        <v>340</v>
      </c>
      <c r="PQB427" s="165" t="s">
        <v>340</v>
      </c>
      <c r="PQC427" s="165" t="s">
        <v>340</v>
      </c>
      <c r="PQD427" s="165" t="s">
        <v>340</v>
      </c>
      <c r="PQE427" s="165" t="s">
        <v>340</v>
      </c>
      <c r="PQF427" s="165" t="s">
        <v>340</v>
      </c>
      <c r="PQG427" s="165" t="s">
        <v>340</v>
      </c>
      <c r="PQH427" s="165" t="s">
        <v>340</v>
      </c>
      <c r="PQI427" s="165" t="s">
        <v>340</v>
      </c>
      <c r="PQJ427" s="165" t="s">
        <v>340</v>
      </c>
      <c r="PQK427" s="165" t="s">
        <v>340</v>
      </c>
      <c r="PQL427" s="165" t="s">
        <v>340</v>
      </c>
      <c r="PQM427" s="165" t="s">
        <v>340</v>
      </c>
      <c r="PQN427" s="165" t="s">
        <v>340</v>
      </c>
      <c r="PQO427" s="165" t="s">
        <v>340</v>
      </c>
      <c r="PQP427" s="165" t="s">
        <v>340</v>
      </c>
      <c r="PQQ427" s="165" t="s">
        <v>340</v>
      </c>
      <c r="PQR427" s="165" t="s">
        <v>340</v>
      </c>
      <c r="PQS427" s="165" t="s">
        <v>340</v>
      </c>
      <c r="PQT427" s="165" t="s">
        <v>340</v>
      </c>
      <c r="PQU427" s="165" t="s">
        <v>340</v>
      </c>
      <c r="PQV427" s="165" t="s">
        <v>340</v>
      </c>
      <c r="PQW427" s="165" t="s">
        <v>340</v>
      </c>
      <c r="PQX427" s="165" t="s">
        <v>340</v>
      </c>
      <c r="PQY427" s="165" t="s">
        <v>340</v>
      </c>
      <c r="PQZ427" s="165" t="s">
        <v>340</v>
      </c>
      <c r="PRA427" s="165" t="s">
        <v>340</v>
      </c>
      <c r="PRB427" s="165" t="s">
        <v>340</v>
      </c>
      <c r="PRC427" s="165" t="s">
        <v>340</v>
      </c>
      <c r="PRD427" s="165" t="s">
        <v>340</v>
      </c>
      <c r="PRE427" s="165" t="s">
        <v>340</v>
      </c>
      <c r="PRF427" s="165" t="s">
        <v>340</v>
      </c>
      <c r="PRG427" s="165" t="s">
        <v>340</v>
      </c>
      <c r="PRH427" s="165" t="s">
        <v>340</v>
      </c>
      <c r="PRI427" s="165" t="s">
        <v>340</v>
      </c>
      <c r="PRJ427" s="165" t="s">
        <v>340</v>
      </c>
      <c r="PRK427" s="165" t="s">
        <v>340</v>
      </c>
      <c r="PRL427" s="165" t="s">
        <v>340</v>
      </c>
      <c r="PRM427" s="165" t="s">
        <v>340</v>
      </c>
      <c r="PRN427" s="165" t="s">
        <v>340</v>
      </c>
      <c r="PRO427" s="165" t="s">
        <v>340</v>
      </c>
      <c r="PRP427" s="165" t="s">
        <v>340</v>
      </c>
      <c r="PRQ427" s="165" t="s">
        <v>340</v>
      </c>
      <c r="PRR427" s="165" t="s">
        <v>340</v>
      </c>
      <c r="PRS427" s="165" t="s">
        <v>340</v>
      </c>
      <c r="PRT427" s="165" t="s">
        <v>340</v>
      </c>
      <c r="PRU427" s="165" t="s">
        <v>340</v>
      </c>
      <c r="PRV427" s="165" t="s">
        <v>340</v>
      </c>
      <c r="PRW427" s="165" t="s">
        <v>340</v>
      </c>
      <c r="PRX427" s="165" t="s">
        <v>340</v>
      </c>
      <c r="PRY427" s="165" t="s">
        <v>340</v>
      </c>
      <c r="PRZ427" s="165" t="s">
        <v>340</v>
      </c>
      <c r="PSA427" s="165" t="s">
        <v>340</v>
      </c>
      <c r="PSB427" s="165" t="s">
        <v>340</v>
      </c>
      <c r="PSC427" s="165" t="s">
        <v>340</v>
      </c>
      <c r="PSD427" s="165" t="s">
        <v>340</v>
      </c>
      <c r="PSE427" s="165" t="s">
        <v>340</v>
      </c>
      <c r="PSF427" s="165" t="s">
        <v>340</v>
      </c>
      <c r="PSG427" s="165" t="s">
        <v>340</v>
      </c>
      <c r="PSH427" s="165" t="s">
        <v>340</v>
      </c>
      <c r="PSI427" s="165" t="s">
        <v>340</v>
      </c>
      <c r="PSJ427" s="165" t="s">
        <v>340</v>
      </c>
      <c r="PSK427" s="165" t="s">
        <v>340</v>
      </c>
      <c r="PSL427" s="165" t="s">
        <v>340</v>
      </c>
      <c r="PSM427" s="165" t="s">
        <v>340</v>
      </c>
      <c r="PSN427" s="165" t="s">
        <v>340</v>
      </c>
      <c r="PSO427" s="165" t="s">
        <v>340</v>
      </c>
      <c r="PSP427" s="165" t="s">
        <v>340</v>
      </c>
      <c r="PSQ427" s="165" t="s">
        <v>340</v>
      </c>
      <c r="PSR427" s="165" t="s">
        <v>340</v>
      </c>
      <c r="PSS427" s="165" t="s">
        <v>340</v>
      </c>
      <c r="PST427" s="165" t="s">
        <v>340</v>
      </c>
      <c r="PSU427" s="165" t="s">
        <v>340</v>
      </c>
      <c r="PSV427" s="165" t="s">
        <v>340</v>
      </c>
      <c r="PSW427" s="165" t="s">
        <v>340</v>
      </c>
      <c r="PSX427" s="165" t="s">
        <v>340</v>
      </c>
      <c r="PSY427" s="165" t="s">
        <v>340</v>
      </c>
      <c r="PSZ427" s="165" t="s">
        <v>340</v>
      </c>
      <c r="PTA427" s="165" t="s">
        <v>340</v>
      </c>
      <c r="PTB427" s="165" t="s">
        <v>340</v>
      </c>
      <c r="PTC427" s="165" t="s">
        <v>340</v>
      </c>
      <c r="PTD427" s="165" t="s">
        <v>340</v>
      </c>
      <c r="PTE427" s="165" t="s">
        <v>340</v>
      </c>
      <c r="PTF427" s="165" t="s">
        <v>340</v>
      </c>
      <c r="PTG427" s="165" t="s">
        <v>340</v>
      </c>
      <c r="PTH427" s="165" t="s">
        <v>340</v>
      </c>
      <c r="PTI427" s="165" t="s">
        <v>340</v>
      </c>
      <c r="PTJ427" s="165" t="s">
        <v>340</v>
      </c>
      <c r="PTK427" s="165" t="s">
        <v>340</v>
      </c>
      <c r="PTL427" s="165" t="s">
        <v>340</v>
      </c>
      <c r="PTM427" s="165" t="s">
        <v>340</v>
      </c>
      <c r="PTN427" s="165" t="s">
        <v>340</v>
      </c>
      <c r="PTO427" s="165" t="s">
        <v>340</v>
      </c>
      <c r="PTP427" s="165" t="s">
        <v>340</v>
      </c>
      <c r="PTQ427" s="165" t="s">
        <v>340</v>
      </c>
      <c r="PTR427" s="165" t="s">
        <v>340</v>
      </c>
      <c r="PTS427" s="165" t="s">
        <v>340</v>
      </c>
      <c r="PTT427" s="165" t="s">
        <v>340</v>
      </c>
      <c r="PTU427" s="165" t="s">
        <v>340</v>
      </c>
      <c r="PTV427" s="165" t="s">
        <v>340</v>
      </c>
      <c r="PTW427" s="165" t="s">
        <v>340</v>
      </c>
      <c r="PTX427" s="165" t="s">
        <v>340</v>
      </c>
      <c r="PTY427" s="165" t="s">
        <v>340</v>
      </c>
      <c r="PTZ427" s="165" t="s">
        <v>340</v>
      </c>
      <c r="PUA427" s="165" t="s">
        <v>340</v>
      </c>
      <c r="PUB427" s="165" t="s">
        <v>340</v>
      </c>
      <c r="PUC427" s="165" t="s">
        <v>340</v>
      </c>
      <c r="PUD427" s="165" t="s">
        <v>340</v>
      </c>
      <c r="PUE427" s="165" t="s">
        <v>340</v>
      </c>
      <c r="PUF427" s="165" t="s">
        <v>340</v>
      </c>
      <c r="PUG427" s="165" t="s">
        <v>340</v>
      </c>
      <c r="PUH427" s="165" t="s">
        <v>340</v>
      </c>
      <c r="PUI427" s="165" t="s">
        <v>340</v>
      </c>
      <c r="PUJ427" s="165" t="s">
        <v>340</v>
      </c>
      <c r="PUK427" s="165" t="s">
        <v>340</v>
      </c>
      <c r="PUL427" s="165" t="s">
        <v>340</v>
      </c>
      <c r="PUM427" s="165" t="s">
        <v>340</v>
      </c>
      <c r="PUN427" s="165" t="s">
        <v>340</v>
      </c>
      <c r="PUO427" s="165" t="s">
        <v>340</v>
      </c>
      <c r="PUP427" s="165" t="s">
        <v>340</v>
      </c>
      <c r="PUQ427" s="165" t="s">
        <v>340</v>
      </c>
      <c r="PUR427" s="165" t="s">
        <v>340</v>
      </c>
      <c r="PUS427" s="165" t="s">
        <v>340</v>
      </c>
      <c r="PUT427" s="165" t="s">
        <v>340</v>
      </c>
      <c r="PUU427" s="165" t="s">
        <v>340</v>
      </c>
      <c r="PUV427" s="165" t="s">
        <v>340</v>
      </c>
      <c r="PUW427" s="165" t="s">
        <v>340</v>
      </c>
      <c r="PUX427" s="165" t="s">
        <v>340</v>
      </c>
      <c r="PUY427" s="165" t="s">
        <v>340</v>
      </c>
      <c r="PUZ427" s="165" t="s">
        <v>340</v>
      </c>
      <c r="PVA427" s="165" t="s">
        <v>340</v>
      </c>
      <c r="PVB427" s="165" t="s">
        <v>340</v>
      </c>
      <c r="PVC427" s="165" t="s">
        <v>340</v>
      </c>
      <c r="PVD427" s="165" t="s">
        <v>340</v>
      </c>
      <c r="PVE427" s="165" t="s">
        <v>340</v>
      </c>
      <c r="PVF427" s="165" t="s">
        <v>340</v>
      </c>
      <c r="PVG427" s="165" t="s">
        <v>340</v>
      </c>
      <c r="PVH427" s="165" t="s">
        <v>340</v>
      </c>
      <c r="PVI427" s="165" t="s">
        <v>340</v>
      </c>
      <c r="PVJ427" s="165" t="s">
        <v>340</v>
      </c>
      <c r="PVK427" s="165" t="s">
        <v>340</v>
      </c>
      <c r="PVL427" s="165" t="s">
        <v>340</v>
      </c>
      <c r="PVM427" s="165" t="s">
        <v>340</v>
      </c>
      <c r="PVN427" s="165" t="s">
        <v>340</v>
      </c>
      <c r="PVO427" s="165" t="s">
        <v>340</v>
      </c>
      <c r="PVP427" s="165" t="s">
        <v>340</v>
      </c>
      <c r="PVQ427" s="165" t="s">
        <v>340</v>
      </c>
      <c r="PVR427" s="165" t="s">
        <v>340</v>
      </c>
      <c r="PVS427" s="165" t="s">
        <v>340</v>
      </c>
      <c r="PVT427" s="165" t="s">
        <v>340</v>
      </c>
      <c r="PVU427" s="165" t="s">
        <v>340</v>
      </c>
      <c r="PVV427" s="165" t="s">
        <v>340</v>
      </c>
      <c r="PVW427" s="165" t="s">
        <v>340</v>
      </c>
      <c r="PVX427" s="165" t="s">
        <v>340</v>
      </c>
      <c r="PVY427" s="165" t="s">
        <v>340</v>
      </c>
      <c r="PVZ427" s="165" t="s">
        <v>340</v>
      </c>
      <c r="PWA427" s="165" t="s">
        <v>340</v>
      </c>
      <c r="PWB427" s="165" t="s">
        <v>340</v>
      </c>
      <c r="PWC427" s="165" t="s">
        <v>340</v>
      </c>
      <c r="PWD427" s="165" t="s">
        <v>340</v>
      </c>
      <c r="PWE427" s="165" t="s">
        <v>340</v>
      </c>
      <c r="PWF427" s="165" t="s">
        <v>340</v>
      </c>
      <c r="PWG427" s="165" t="s">
        <v>340</v>
      </c>
      <c r="PWH427" s="165" t="s">
        <v>340</v>
      </c>
      <c r="PWI427" s="165" t="s">
        <v>340</v>
      </c>
      <c r="PWJ427" s="165" t="s">
        <v>340</v>
      </c>
      <c r="PWK427" s="165" t="s">
        <v>340</v>
      </c>
      <c r="PWL427" s="165" t="s">
        <v>340</v>
      </c>
      <c r="PWM427" s="165" t="s">
        <v>340</v>
      </c>
      <c r="PWN427" s="165" t="s">
        <v>340</v>
      </c>
      <c r="PWO427" s="165" t="s">
        <v>340</v>
      </c>
      <c r="PWP427" s="165" t="s">
        <v>340</v>
      </c>
      <c r="PWQ427" s="165" t="s">
        <v>340</v>
      </c>
      <c r="PWR427" s="165" t="s">
        <v>340</v>
      </c>
      <c r="PWS427" s="165" t="s">
        <v>340</v>
      </c>
      <c r="PWT427" s="165" t="s">
        <v>340</v>
      </c>
      <c r="PWU427" s="165" t="s">
        <v>340</v>
      </c>
      <c r="PWV427" s="165" t="s">
        <v>340</v>
      </c>
      <c r="PWW427" s="165" t="s">
        <v>340</v>
      </c>
      <c r="PWX427" s="165" t="s">
        <v>340</v>
      </c>
      <c r="PWY427" s="165" t="s">
        <v>340</v>
      </c>
      <c r="PWZ427" s="165" t="s">
        <v>340</v>
      </c>
      <c r="PXA427" s="165" t="s">
        <v>340</v>
      </c>
      <c r="PXB427" s="165" t="s">
        <v>340</v>
      </c>
      <c r="PXC427" s="165" t="s">
        <v>340</v>
      </c>
      <c r="PXD427" s="165" t="s">
        <v>340</v>
      </c>
      <c r="PXE427" s="165" t="s">
        <v>340</v>
      </c>
      <c r="PXF427" s="165" t="s">
        <v>340</v>
      </c>
      <c r="PXG427" s="165" t="s">
        <v>340</v>
      </c>
      <c r="PXH427" s="165" t="s">
        <v>340</v>
      </c>
      <c r="PXI427" s="165" t="s">
        <v>340</v>
      </c>
      <c r="PXJ427" s="165" t="s">
        <v>340</v>
      </c>
      <c r="PXK427" s="165" t="s">
        <v>340</v>
      </c>
      <c r="PXL427" s="165" t="s">
        <v>340</v>
      </c>
      <c r="PXM427" s="165" t="s">
        <v>340</v>
      </c>
      <c r="PXN427" s="165" t="s">
        <v>340</v>
      </c>
      <c r="PXO427" s="165" t="s">
        <v>340</v>
      </c>
      <c r="PXP427" s="165" t="s">
        <v>340</v>
      </c>
      <c r="PXQ427" s="165" t="s">
        <v>340</v>
      </c>
      <c r="PXR427" s="165" t="s">
        <v>340</v>
      </c>
      <c r="PXS427" s="165" t="s">
        <v>340</v>
      </c>
      <c r="PXT427" s="165" t="s">
        <v>340</v>
      </c>
      <c r="PXU427" s="165" t="s">
        <v>340</v>
      </c>
      <c r="PXV427" s="165" t="s">
        <v>340</v>
      </c>
      <c r="PXW427" s="165" t="s">
        <v>340</v>
      </c>
      <c r="PXX427" s="165" t="s">
        <v>340</v>
      </c>
      <c r="PXY427" s="165" t="s">
        <v>340</v>
      </c>
      <c r="PXZ427" s="165" t="s">
        <v>340</v>
      </c>
      <c r="PYA427" s="165" t="s">
        <v>340</v>
      </c>
      <c r="PYB427" s="165" t="s">
        <v>340</v>
      </c>
      <c r="PYC427" s="165" t="s">
        <v>340</v>
      </c>
      <c r="PYD427" s="165" t="s">
        <v>340</v>
      </c>
      <c r="PYE427" s="165" t="s">
        <v>340</v>
      </c>
      <c r="PYF427" s="165" t="s">
        <v>340</v>
      </c>
      <c r="PYG427" s="165" t="s">
        <v>340</v>
      </c>
      <c r="PYH427" s="165" t="s">
        <v>340</v>
      </c>
      <c r="PYI427" s="165" t="s">
        <v>340</v>
      </c>
      <c r="PYJ427" s="165" t="s">
        <v>340</v>
      </c>
      <c r="PYK427" s="165" t="s">
        <v>340</v>
      </c>
      <c r="PYL427" s="165" t="s">
        <v>340</v>
      </c>
      <c r="PYM427" s="165" t="s">
        <v>340</v>
      </c>
      <c r="PYN427" s="165" t="s">
        <v>340</v>
      </c>
      <c r="PYO427" s="165" t="s">
        <v>340</v>
      </c>
      <c r="PYP427" s="165" t="s">
        <v>340</v>
      </c>
      <c r="PYQ427" s="165" t="s">
        <v>340</v>
      </c>
      <c r="PYR427" s="165" t="s">
        <v>340</v>
      </c>
      <c r="PYS427" s="165" t="s">
        <v>340</v>
      </c>
      <c r="PYT427" s="165" t="s">
        <v>340</v>
      </c>
      <c r="PYU427" s="165" t="s">
        <v>340</v>
      </c>
      <c r="PYV427" s="165" t="s">
        <v>340</v>
      </c>
      <c r="PYW427" s="165" t="s">
        <v>340</v>
      </c>
      <c r="PYX427" s="165" t="s">
        <v>340</v>
      </c>
      <c r="PYY427" s="165" t="s">
        <v>340</v>
      </c>
      <c r="PYZ427" s="165" t="s">
        <v>340</v>
      </c>
      <c r="PZA427" s="165" t="s">
        <v>340</v>
      </c>
      <c r="PZB427" s="165" t="s">
        <v>340</v>
      </c>
      <c r="PZC427" s="165" t="s">
        <v>340</v>
      </c>
      <c r="PZD427" s="165" t="s">
        <v>340</v>
      </c>
      <c r="PZE427" s="165" t="s">
        <v>340</v>
      </c>
      <c r="PZF427" s="165" t="s">
        <v>340</v>
      </c>
      <c r="PZG427" s="165" t="s">
        <v>340</v>
      </c>
      <c r="PZH427" s="165" t="s">
        <v>340</v>
      </c>
      <c r="PZI427" s="165" t="s">
        <v>340</v>
      </c>
      <c r="PZJ427" s="165" t="s">
        <v>340</v>
      </c>
      <c r="PZK427" s="165" t="s">
        <v>340</v>
      </c>
      <c r="PZL427" s="165" t="s">
        <v>340</v>
      </c>
      <c r="PZM427" s="165" t="s">
        <v>340</v>
      </c>
      <c r="PZN427" s="165" t="s">
        <v>340</v>
      </c>
      <c r="PZO427" s="165" t="s">
        <v>340</v>
      </c>
      <c r="PZP427" s="165" t="s">
        <v>340</v>
      </c>
      <c r="PZQ427" s="165" t="s">
        <v>340</v>
      </c>
      <c r="PZR427" s="165" t="s">
        <v>340</v>
      </c>
      <c r="PZS427" s="165" t="s">
        <v>340</v>
      </c>
      <c r="PZT427" s="165" t="s">
        <v>340</v>
      </c>
      <c r="PZU427" s="165" t="s">
        <v>340</v>
      </c>
      <c r="PZV427" s="165" t="s">
        <v>340</v>
      </c>
      <c r="PZW427" s="165" t="s">
        <v>340</v>
      </c>
      <c r="PZX427" s="165" t="s">
        <v>340</v>
      </c>
      <c r="PZY427" s="165" t="s">
        <v>340</v>
      </c>
      <c r="PZZ427" s="165" t="s">
        <v>340</v>
      </c>
      <c r="QAA427" s="165" t="s">
        <v>340</v>
      </c>
      <c r="QAB427" s="165" t="s">
        <v>340</v>
      </c>
      <c r="QAC427" s="165" t="s">
        <v>340</v>
      </c>
      <c r="QAD427" s="165" t="s">
        <v>340</v>
      </c>
      <c r="QAE427" s="165" t="s">
        <v>340</v>
      </c>
      <c r="QAF427" s="165" t="s">
        <v>340</v>
      </c>
      <c r="QAG427" s="165" t="s">
        <v>340</v>
      </c>
      <c r="QAH427" s="165" t="s">
        <v>340</v>
      </c>
      <c r="QAI427" s="165" t="s">
        <v>340</v>
      </c>
      <c r="QAJ427" s="165" t="s">
        <v>340</v>
      </c>
      <c r="QAK427" s="165" t="s">
        <v>340</v>
      </c>
      <c r="QAL427" s="165" t="s">
        <v>340</v>
      </c>
      <c r="QAM427" s="165" t="s">
        <v>340</v>
      </c>
      <c r="QAN427" s="165" t="s">
        <v>340</v>
      </c>
      <c r="QAO427" s="165" t="s">
        <v>340</v>
      </c>
      <c r="QAP427" s="165" t="s">
        <v>340</v>
      </c>
      <c r="QAQ427" s="165" t="s">
        <v>340</v>
      </c>
      <c r="QAR427" s="165" t="s">
        <v>340</v>
      </c>
      <c r="QAS427" s="165" t="s">
        <v>340</v>
      </c>
      <c r="QAT427" s="165" t="s">
        <v>340</v>
      </c>
      <c r="QAU427" s="165" t="s">
        <v>340</v>
      </c>
      <c r="QAV427" s="165" t="s">
        <v>340</v>
      </c>
      <c r="QAW427" s="165" t="s">
        <v>340</v>
      </c>
      <c r="QAX427" s="165" t="s">
        <v>340</v>
      </c>
      <c r="QAY427" s="165" t="s">
        <v>340</v>
      </c>
      <c r="QAZ427" s="165" t="s">
        <v>340</v>
      </c>
      <c r="QBA427" s="165" t="s">
        <v>340</v>
      </c>
      <c r="QBB427" s="165" t="s">
        <v>340</v>
      </c>
      <c r="QBC427" s="165" t="s">
        <v>340</v>
      </c>
      <c r="QBD427" s="165" t="s">
        <v>340</v>
      </c>
      <c r="QBE427" s="165" t="s">
        <v>340</v>
      </c>
      <c r="QBF427" s="165" t="s">
        <v>340</v>
      </c>
      <c r="QBG427" s="165" t="s">
        <v>340</v>
      </c>
      <c r="QBH427" s="165" t="s">
        <v>340</v>
      </c>
      <c r="QBI427" s="165" t="s">
        <v>340</v>
      </c>
      <c r="QBJ427" s="165" t="s">
        <v>340</v>
      </c>
      <c r="QBK427" s="165" t="s">
        <v>340</v>
      </c>
      <c r="QBL427" s="165" t="s">
        <v>340</v>
      </c>
      <c r="QBM427" s="165" t="s">
        <v>340</v>
      </c>
      <c r="QBN427" s="165" t="s">
        <v>340</v>
      </c>
      <c r="QBO427" s="165" t="s">
        <v>340</v>
      </c>
      <c r="QBP427" s="165" t="s">
        <v>340</v>
      </c>
      <c r="QBQ427" s="165" t="s">
        <v>340</v>
      </c>
      <c r="QBR427" s="165" t="s">
        <v>340</v>
      </c>
      <c r="QBS427" s="165" t="s">
        <v>340</v>
      </c>
      <c r="QBT427" s="165" t="s">
        <v>340</v>
      </c>
      <c r="QBU427" s="165" t="s">
        <v>340</v>
      </c>
      <c r="QBV427" s="165" t="s">
        <v>340</v>
      </c>
      <c r="QBW427" s="165" t="s">
        <v>340</v>
      </c>
      <c r="QBX427" s="165" t="s">
        <v>340</v>
      </c>
      <c r="QBY427" s="165" t="s">
        <v>340</v>
      </c>
      <c r="QBZ427" s="165" t="s">
        <v>340</v>
      </c>
      <c r="QCA427" s="165" t="s">
        <v>340</v>
      </c>
      <c r="QCB427" s="165" t="s">
        <v>340</v>
      </c>
      <c r="QCC427" s="165" t="s">
        <v>340</v>
      </c>
      <c r="QCD427" s="165" t="s">
        <v>340</v>
      </c>
      <c r="QCE427" s="165" t="s">
        <v>340</v>
      </c>
      <c r="QCF427" s="165" t="s">
        <v>340</v>
      </c>
      <c r="QCG427" s="165" t="s">
        <v>340</v>
      </c>
      <c r="QCH427" s="165" t="s">
        <v>340</v>
      </c>
      <c r="QCI427" s="165" t="s">
        <v>340</v>
      </c>
      <c r="QCJ427" s="165" t="s">
        <v>340</v>
      </c>
      <c r="QCK427" s="165" t="s">
        <v>340</v>
      </c>
      <c r="QCL427" s="165" t="s">
        <v>340</v>
      </c>
      <c r="QCM427" s="165" t="s">
        <v>340</v>
      </c>
      <c r="QCN427" s="165" t="s">
        <v>340</v>
      </c>
      <c r="QCO427" s="165" t="s">
        <v>340</v>
      </c>
      <c r="QCP427" s="165" t="s">
        <v>340</v>
      </c>
      <c r="QCQ427" s="165" t="s">
        <v>340</v>
      </c>
      <c r="QCR427" s="165" t="s">
        <v>340</v>
      </c>
      <c r="QCS427" s="165" t="s">
        <v>340</v>
      </c>
      <c r="QCT427" s="165" t="s">
        <v>340</v>
      </c>
      <c r="QCU427" s="165" t="s">
        <v>340</v>
      </c>
      <c r="QCV427" s="165" t="s">
        <v>340</v>
      </c>
      <c r="QCW427" s="165" t="s">
        <v>340</v>
      </c>
      <c r="QCX427" s="165" t="s">
        <v>340</v>
      </c>
      <c r="QCY427" s="165" t="s">
        <v>340</v>
      </c>
      <c r="QCZ427" s="165" t="s">
        <v>340</v>
      </c>
      <c r="QDA427" s="165" t="s">
        <v>340</v>
      </c>
      <c r="QDB427" s="165" t="s">
        <v>340</v>
      </c>
      <c r="QDC427" s="165" t="s">
        <v>340</v>
      </c>
      <c r="QDD427" s="165" t="s">
        <v>340</v>
      </c>
      <c r="QDE427" s="165" t="s">
        <v>340</v>
      </c>
      <c r="QDF427" s="165" t="s">
        <v>340</v>
      </c>
      <c r="QDG427" s="165" t="s">
        <v>340</v>
      </c>
      <c r="QDH427" s="165" t="s">
        <v>340</v>
      </c>
      <c r="QDI427" s="165" t="s">
        <v>340</v>
      </c>
      <c r="QDJ427" s="165" t="s">
        <v>340</v>
      </c>
      <c r="QDK427" s="165" t="s">
        <v>340</v>
      </c>
      <c r="QDL427" s="165" t="s">
        <v>340</v>
      </c>
      <c r="QDM427" s="165" t="s">
        <v>340</v>
      </c>
      <c r="QDN427" s="165" t="s">
        <v>340</v>
      </c>
      <c r="QDO427" s="165" t="s">
        <v>340</v>
      </c>
      <c r="QDP427" s="165" t="s">
        <v>340</v>
      </c>
      <c r="QDQ427" s="165" t="s">
        <v>340</v>
      </c>
      <c r="QDR427" s="165" t="s">
        <v>340</v>
      </c>
      <c r="QDS427" s="165" t="s">
        <v>340</v>
      </c>
      <c r="QDT427" s="165" t="s">
        <v>340</v>
      </c>
      <c r="QDU427" s="165" t="s">
        <v>340</v>
      </c>
      <c r="QDV427" s="165" t="s">
        <v>340</v>
      </c>
      <c r="QDW427" s="165" t="s">
        <v>340</v>
      </c>
      <c r="QDX427" s="165" t="s">
        <v>340</v>
      </c>
      <c r="QDY427" s="165" t="s">
        <v>340</v>
      </c>
      <c r="QDZ427" s="165" t="s">
        <v>340</v>
      </c>
      <c r="QEA427" s="165" t="s">
        <v>340</v>
      </c>
      <c r="QEB427" s="165" t="s">
        <v>340</v>
      </c>
      <c r="QEC427" s="165" t="s">
        <v>340</v>
      </c>
      <c r="QED427" s="165" t="s">
        <v>340</v>
      </c>
      <c r="QEE427" s="165" t="s">
        <v>340</v>
      </c>
      <c r="QEF427" s="165" t="s">
        <v>340</v>
      </c>
      <c r="QEG427" s="165" t="s">
        <v>340</v>
      </c>
      <c r="QEH427" s="165" t="s">
        <v>340</v>
      </c>
      <c r="QEI427" s="165" t="s">
        <v>340</v>
      </c>
      <c r="QEJ427" s="165" t="s">
        <v>340</v>
      </c>
      <c r="QEK427" s="165" t="s">
        <v>340</v>
      </c>
      <c r="QEL427" s="165" t="s">
        <v>340</v>
      </c>
      <c r="QEM427" s="165" t="s">
        <v>340</v>
      </c>
      <c r="QEN427" s="165" t="s">
        <v>340</v>
      </c>
      <c r="QEO427" s="165" t="s">
        <v>340</v>
      </c>
      <c r="QEP427" s="165" t="s">
        <v>340</v>
      </c>
      <c r="QEQ427" s="165" t="s">
        <v>340</v>
      </c>
      <c r="QER427" s="165" t="s">
        <v>340</v>
      </c>
      <c r="QES427" s="165" t="s">
        <v>340</v>
      </c>
      <c r="QET427" s="165" t="s">
        <v>340</v>
      </c>
      <c r="QEU427" s="165" t="s">
        <v>340</v>
      </c>
      <c r="QEV427" s="165" t="s">
        <v>340</v>
      </c>
      <c r="QEW427" s="165" t="s">
        <v>340</v>
      </c>
      <c r="QEX427" s="165" t="s">
        <v>340</v>
      </c>
      <c r="QEY427" s="165" t="s">
        <v>340</v>
      </c>
      <c r="QEZ427" s="165" t="s">
        <v>340</v>
      </c>
      <c r="QFA427" s="165" t="s">
        <v>340</v>
      </c>
      <c r="QFB427" s="165" t="s">
        <v>340</v>
      </c>
      <c r="QFC427" s="165" t="s">
        <v>340</v>
      </c>
      <c r="QFD427" s="165" t="s">
        <v>340</v>
      </c>
      <c r="QFE427" s="165" t="s">
        <v>340</v>
      </c>
      <c r="QFF427" s="165" t="s">
        <v>340</v>
      </c>
      <c r="QFG427" s="165" t="s">
        <v>340</v>
      </c>
      <c r="QFH427" s="165" t="s">
        <v>340</v>
      </c>
      <c r="QFI427" s="165" t="s">
        <v>340</v>
      </c>
      <c r="QFJ427" s="165" t="s">
        <v>340</v>
      </c>
      <c r="QFK427" s="165" t="s">
        <v>340</v>
      </c>
      <c r="QFL427" s="165" t="s">
        <v>340</v>
      </c>
      <c r="QFM427" s="165" t="s">
        <v>340</v>
      </c>
      <c r="QFN427" s="165" t="s">
        <v>340</v>
      </c>
      <c r="QFO427" s="165" t="s">
        <v>340</v>
      </c>
      <c r="QFP427" s="165" t="s">
        <v>340</v>
      </c>
      <c r="QFQ427" s="165" t="s">
        <v>340</v>
      </c>
      <c r="QFR427" s="165" t="s">
        <v>340</v>
      </c>
      <c r="QFS427" s="165" t="s">
        <v>340</v>
      </c>
      <c r="QFT427" s="165" t="s">
        <v>340</v>
      </c>
      <c r="QFU427" s="165" t="s">
        <v>340</v>
      </c>
      <c r="QFV427" s="165" t="s">
        <v>340</v>
      </c>
      <c r="QFW427" s="165" t="s">
        <v>340</v>
      </c>
      <c r="QFX427" s="165" t="s">
        <v>340</v>
      </c>
      <c r="QFY427" s="165" t="s">
        <v>340</v>
      </c>
      <c r="QFZ427" s="165" t="s">
        <v>340</v>
      </c>
      <c r="QGA427" s="165" t="s">
        <v>340</v>
      </c>
      <c r="QGB427" s="165" t="s">
        <v>340</v>
      </c>
      <c r="QGC427" s="165" t="s">
        <v>340</v>
      </c>
      <c r="QGD427" s="165" t="s">
        <v>340</v>
      </c>
      <c r="QGE427" s="165" t="s">
        <v>340</v>
      </c>
      <c r="QGF427" s="165" t="s">
        <v>340</v>
      </c>
      <c r="QGG427" s="165" t="s">
        <v>340</v>
      </c>
      <c r="QGH427" s="165" t="s">
        <v>340</v>
      </c>
      <c r="QGI427" s="165" t="s">
        <v>340</v>
      </c>
      <c r="QGJ427" s="165" t="s">
        <v>340</v>
      </c>
      <c r="QGK427" s="165" t="s">
        <v>340</v>
      </c>
      <c r="QGL427" s="165" t="s">
        <v>340</v>
      </c>
      <c r="QGM427" s="165" t="s">
        <v>340</v>
      </c>
      <c r="QGN427" s="165" t="s">
        <v>340</v>
      </c>
      <c r="QGO427" s="165" t="s">
        <v>340</v>
      </c>
      <c r="QGP427" s="165" t="s">
        <v>340</v>
      </c>
      <c r="QGQ427" s="165" t="s">
        <v>340</v>
      </c>
      <c r="QGR427" s="165" t="s">
        <v>340</v>
      </c>
      <c r="QGS427" s="165" t="s">
        <v>340</v>
      </c>
      <c r="QGT427" s="165" t="s">
        <v>340</v>
      </c>
      <c r="QGU427" s="165" t="s">
        <v>340</v>
      </c>
      <c r="QGV427" s="165" t="s">
        <v>340</v>
      </c>
      <c r="QGW427" s="165" t="s">
        <v>340</v>
      </c>
      <c r="QGX427" s="165" t="s">
        <v>340</v>
      </c>
      <c r="QGY427" s="165" t="s">
        <v>340</v>
      </c>
      <c r="QGZ427" s="165" t="s">
        <v>340</v>
      </c>
      <c r="QHA427" s="165" t="s">
        <v>340</v>
      </c>
      <c r="QHB427" s="165" t="s">
        <v>340</v>
      </c>
      <c r="QHC427" s="165" t="s">
        <v>340</v>
      </c>
      <c r="QHD427" s="165" t="s">
        <v>340</v>
      </c>
      <c r="QHE427" s="165" t="s">
        <v>340</v>
      </c>
      <c r="QHF427" s="165" t="s">
        <v>340</v>
      </c>
      <c r="QHG427" s="165" t="s">
        <v>340</v>
      </c>
      <c r="QHH427" s="165" t="s">
        <v>340</v>
      </c>
      <c r="QHI427" s="165" t="s">
        <v>340</v>
      </c>
      <c r="QHJ427" s="165" t="s">
        <v>340</v>
      </c>
      <c r="QHK427" s="165" t="s">
        <v>340</v>
      </c>
      <c r="QHL427" s="165" t="s">
        <v>340</v>
      </c>
      <c r="QHM427" s="165" t="s">
        <v>340</v>
      </c>
      <c r="QHN427" s="165" t="s">
        <v>340</v>
      </c>
      <c r="QHO427" s="165" t="s">
        <v>340</v>
      </c>
      <c r="QHP427" s="165" t="s">
        <v>340</v>
      </c>
      <c r="QHQ427" s="165" t="s">
        <v>340</v>
      </c>
      <c r="QHR427" s="165" t="s">
        <v>340</v>
      </c>
      <c r="QHS427" s="165" t="s">
        <v>340</v>
      </c>
      <c r="QHT427" s="165" t="s">
        <v>340</v>
      </c>
      <c r="QHU427" s="165" t="s">
        <v>340</v>
      </c>
      <c r="QHV427" s="165" t="s">
        <v>340</v>
      </c>
      <c r="QHW427" s="165" t="s">
        <v>340</v>
      </c>
      <c r="QHX427" s="165" t="s">
        <v>340</v>
      </c>
      <c r="QHY427" s="165" t="s">
        <v>340</v>
      </c>
      <c r="QHZ427" s="165" t="s">
        <v>340</v>
      </c>
      <c r="QIA427" s="165" t="s">
        <v>340</v>
      </c>
      <c r="QIB427" s="165" t="s">
        <v>340</v>
      </c>
      <c r="QIC427" s="165" t="s">
        <v>340</v>
      </c>
      <c r="QID427" s="165" t="s">
        <v>340</v>
      </c>
      <c r="QIE427" s="165" t="s">
        <v>340</v>
      </c>
      <c r="QIF427" s="165" t="s">
        <v>340</v>
      </c>
      <c r="QIG427" s="165" t="s">
        <v>340</v>
      </c>
      <c r="QIH427" s="165" t="s">
        <v>340</v>
      </c>
      <c r="QII427" s="165" t="s">
        <v>340</v>
      </c>
      <c r="QIJ427" s="165" t="s">
        <v>340</v>
      </c>
      <c r="QIK427" s="165" t="s">
        <v>340</v>
      </c>
      <c r="QIL427" s="165" t="s">
        <v>340</v>
      </c>
      <c r="QIM427" s="165" t="s">
        <v>340</v>
      </c>
      <c r="QIN427" s="165" t="s">
        <v>340</v>
      </c>
      <c r="QIO427" s="165" t="s">
        <v>340</v>
      </c>
      <c r="QIP427" s="165" t="s">
        <v>340</v>
      </c>
      <c r="QIQ427" s="165" t="s">
        <v>340</v>
      </c>
      <c r="QIR427" s="165" t="s">
        <v>340</v>
      </c>
      <c r="QIS427" s="165" t="s">
        <v>340</v>
      </c>
      <c r="QIT427" s="165" t="s">
        <v>340</v>
      </c>
      <c r="QIU427" s="165" t="s">
        <v>340</v>
      </c>
      <c r="QIV427" s="165" t="s">
        <v>340</v>
      </c>
      <c r="QIW427" s="165" t="s">
        <v>340</v>
      </c>
      <c r="QIX427" s="165" t="s">
        <v>340</v>
      </c>
      <c r="QIY427" s="165" t="s">
        <v>340</v>
      </c>
      <c r="QIZ427" s="165" t="s">
        <v>340</v>
      </c>
      <c r="QJA427" s="165" t="s">
        <v>340</v>
      </c>
      <c r="QJB427" s="165" t="s">
        <v>340</v>
      </c>
      <c r="QJC427" s="165" t="s">
        <v>340</v>
      </c>
      <c r="QJD427" s="165" t="s">
        <v>340</v>
      </c>
      <c r="QJE427" s="165" t="s">
        <v>340</v>
      </c>
      <c r="QJF427" s="165" t="s">
        <v>340</v>
      </c>
      <c r="QJG427" s="165" t="s">
        <v>340</v>
      </c>
      <c r="QJH427" s="165" t="s">
        <v>340</v>
      </c>
      <c r="QJI427" s="165" t="s">
        <v>340</v>
      </c>
      <c r="QJJ427" s="165" t="s">
        <v>340</v>
      </c>
      <c r="QJK427" s="165" t="s">
        <v>340</v>
      </c>
      <c r="QJL427" s="165" t="s">
        <v>340</v>
      </c>
      <c r="QJM427" s="165" t="s">
        <v>340</v>
      </c>
      <c r="QJN427" s="165" t="s">
        <v>340</v>
      </c>
      <c r="QJO427" s="165" t="s">
        <v>340</v>
      </c>
      <c r="QJP427" s="165" t="s">
        <v>340</v>
      </c>
      <c r="QJQ427" s="165" t="s">
        <v>340</v>
      </c>
      <c r="QJR427" s="165" t="s">
        <v>340</v>
      </c>
      <c r="QJS427" s="165" t="s">
        <v>340</v>
      </c>
      <c r="QJT427" s="165" t="s">
        <v>340</v>
      </c>
      <c r="QJU427" s="165" t="s">
        <v>340</v>
      </c>
      <c r="QJV427" s="165" t="s">
        <v>340</v>
      </c>
      <c r="QJW427" s="165" t="s">
        <v>340</v>
      </c>
      <c r="QJX427" s="165" t="s">
        <v>340</v>
      </c>
      <c r="QJY427" s="165" t="s">
        <v>340</v>
      </c>
      <c r="QJZ427" s="165" t="s">
        <v>340</v>
      </c>
      <c r="QKA427" s="165" t="s">
        <v>340</v>
      </c>
      <c r="QKB427" s="165" t="s">
        <v>340</v>
      </c>
      <c r="QKC427" s="165" t="s">
        <v>340</v>
      </c>
      <c r="QKD427" s="165" t="s">
        <v>340</v>
      </c>
      <c r="QKE427" s="165" t="s">
        <v>340</v>
      </c>
      <c r="QKF427" s="165" t="s">
        <v>340</v>
      </c>
      <c r="QKG427" s="165" t="s">
        <v>340</v>
      </c>
      <c r="QKH427" s="165" t="s">
        <v>340</v>
      </c>
      <c r="QKI427" s="165" t="s">
        <v>340</v>
      </c>
      <c r="QKJ427" s="165" t="s">
        <v>340</v>
      </c>
      <c r="QKK427" s="165" t="s">
        <v>340</v>
      </c>
      <c r="QKL427" s="165" t="s">
        <v>340</v>
      </c>
      <c r="QKM427" s="165" t="s">
        <v>340</v>
      </c>
      <c r="QKN427" s="165" t="s">
        <v>340</v>
      </c>
      <c r="QKO427" s="165" t="s">
        <v>340</v>
      </c>
      <c r="QKP427" s="165" t="s">
        <v>340</v>
      </c>
      <c r="QKQ427" s="165" t="s">
        <v>340</v>
      </c>
      <c r="QKR427" s="165" t="s">
        <v>340</v>
      </c>
      <c r="QKS427" s="165" t="s">
        <v>340</v>
      </c>
      <c r="QKT427" s="165" t="s">
        <v>340</v>
      </c>
      <c r="QKU427" s="165" t="s">
        <v>340</v>
      </c>
      <c r="QKV427" s="165" t="s">
        <v>340</v>
      </c>
      <c r="QKW427" s="165" t="s">
        <v>340</v>
      </c>
      <c r="QKX427" s="165" t="s">
        <v>340</v>
      </c>
      <c r="QKY427" s="165" t="s">
        <v>340</v>
      </c>
      <c r="QKZ427" s="165" t="s">
        <v>340</v>
      </c>
      <c r="QLA427" s="165" t="s">
        <v>340</v>
      </c>
      <c r="QLB427" s="165" t="s">
        <v>340</v>
      </c>
      <c r="QLC427" s="165" t="s">
        <v>340</v>
      </c>
      <c r="QLD427" s="165" t="s">
        <v>340</v>
      </c>
      <c r="QLE427" s="165" t="s">
        <v>340</v>
      </c>
      <c r="QLF427" s="165" t="s">
        <v>340</v>
      </c>
      <c r="QLG427" s="165" t="s">
        <v>340</v>
      </c>
      <c r="QLH427" s="165" t="s">
        <v>340</v>
      </c>
      <c r="QLI427" s="165" t="s">
        <v>340</v>
      </c>
      <c r="QLJ427" s="165" t="s">
        <v>340</v>
      </c>
      <c r="QLK427" s="165" t="s">
        <v>340</v>
      </c>
      <c r="QLL427" s="165" t="s">
        <v>340</v>
      </c>
      <c r="QLM427" s="165" t="s">
        <v>340</v>
      </c>
      <c r="QLN427" s="165" t="s">
        <v>340</v>
      </c>
      <c r="QLO427" s="165" t="s">
        <v>340</v>
      </c>
      <c r="QLP427" s="165" t="s">
        <v>340</v>
      </c>
      <c r="QLQ427" s="165" t="s">
        <v>340</v>
      </c>
      <c r="QLR427" s="165" t="s">
        <v>340</v>
      </c>
      <c r="QLS427" s="165" t="s">
        <v>340</v>
      </c>
      <c r="QLT427" s="165" t="s">
        <v>340</v>
      </c>
      <c r="QLU427" s="165" t="s">
        <v>340</v>
      </c>
      <c r="QLV427" s="165" t="s">
        <v>340</v>
      </c>
      <c r="QLW427" s="165" t="s">
        <v>340</v>
      </c>
      <c r="QLX427" s="165" t="s">
        <v>340</v>
      </c>
      <c r="QLY427" s="165" t="s">
        <v>340</v>
      </c>
      <c r="QLZ427" s="165" t="s">
        <v>340</v>
      </c>
      <c r="QMA427" s="165" t="s">
        <v>340</v>
      </c>
      <c r="QMB427" s="165" t="s">
        <v>340</v>
      </c>
      <c r="QMC427" s="165" t="s">
        <v>340</v>
      </c>
      <c r="QMD427" s="165" t="s">
        <v>340</v>
      </c>
      <c r="QME427" s="165" t="s">
        <v>340</v>
      </c>
      <c r="QMF427" s="165" t="s">
        <v>340</v>
      </c>
      <c r="QMG427" s="165" t="s">
        <v>340</v>
      </c>
      <c r="QMH427" s="165" t="s">
        <v>340</v>
      </c>
      <c r="QMI427" s="165" t="s">
        <v>340</v>
      </c>
      <c r="QMJ427" s="165" t="s">
        <v>340</v>
      </c>
      <c r="QMK427" s="165" t="s">
        <v>340</v>
      </c>
      <c r="QML427" s="165" t="s">
        <v>340</v>
      </c>
      <c r="QMM427" s="165" t="s">
        <v>340</v>
      </c>
      <c r="QMN427" s="165" t="s">
        <v>340</v>
      </c>
      <c r="QMO427" s="165" t="s">
        <v>340</v>
      </c>
      <c r="QMP427" s="165" t="s">
        <v>340</v>
      </c>
      <c r="QMQ427" s="165" t="s">
        <v>340</v>
      </c>
      <c r="QMR427" s="165" t="s">
        <v>340</v>
      </c>
      <c r="QMS427" s="165" t="s">
        <v>340</v>
      </c>
      <c r="QMT427" s="165" t="s">
        <v>340</v>
      </c>
      <c r="QMU427" s="165" t="s">
        <v>340</v>
      </c>
      <c r="QMV427" s="165" t="s">
        <v>340</v>
      </c>
      <c r="QMW427" s="165" t="s">
        <v>340</v>
      </c>
      <c r="QMX427" s="165" t="s">
        <v>340</v>
      </c>
      <c r="QMY427" s="165" t="s">
        <v>340</v>
      </c>
      <c r="QMZ427" s="165" t="s">
        <v>340</v>
      </c>
      <c r="QNA427" s="165" t="s">
        <v>340</v>
      </c>
      <c r="QNB427" s="165" t="s">
        <v>340</v>
      </c>
      <c r="QNC427" s="165" t="s">
        <v>340</v>
      </c>
      <c r="QND427" s="165" t="s">
        <v>340</v>
      </c>
      <c r="QNE427" s="165" t="s">
        <v>340</v>
      </c>
      <c r="QNF427" s="165" t="s">
        <v>340</v>
      </c>
      <c r="QNG427" s="165" t="s">
        <v>340</v>
      </c>
      <c r="QNH427" s="165" t="s">
        <v>340</v>
      </c>
      <c r="QNI427" s="165" t="s">
        <v>340</v>
      </c>
      <c r="QNJ427" s="165" t="s">
        <v>340</v>
      </c>
      <c r="QNK427" s="165" t="s">
        <v>340</v>
      </c>
      <c r="QNL427" s="165" t="s">
        <v>340</v>
      </c>
      <c r="QNM427" s="165" t="s">
        <v>340</v>
      </c>
      <c r="QNN427" s="165" t="s">
        <v>340</v>
      </c>
      <c r="QNO427" s="165" t="s">
        <v>340</v>
      </c>
      <c r="QNP427" s="165" t="s">
        <v>340</v>
      </c>
      <c r="QNQ427" s="165" t="s">
        <v>340</v>
      </c>
      <c r="QNR427" s="165" t="s">
        <v>340</v>
      </c>
      <c r="QNS427" s="165" t="s">
        <v>340</v>
      </c>
      <c r="QNT427" s="165" t="s">
        <v>340</v>
      </c>
      <c r="QNU427" s="165" t="s">
        <v>340</v>
      </c>
      <c r="QNV427" s="165" t="s">
        <v>340</v>
      </c>
      <c r="QNW427" s="165" t="s">
        <v>340</v>
      </c>
      <c r="QNX427" s="165" t="s">
        <v>340</v>
      </c>
      <c r="QNY427" s="165" t="s">
        <v>340</v>
      </c>
      <c r="QNZ427" s="165" t="s">
        <v>340</v>
      </c>
      <c r="QOA427" s="165" t="s">
        <v>340</v>
      </c>
      <c r="QOB427" s="165" t="s">
        <v>340</v>
      </c>
      <c r="QOC427" s="165" t="s">
        <v>340</v>
      </c>
      <c r="QOD427" s="165" t="s">
        <v>340</v>
      </c>
      <c r="QOE427" s="165" t="s">
        <v>340</v>
      </c>
      <c r="QOF427" s="165" t="s">
        <v>340</v>
      </c>
      <c r="QOG427" s="165" t="s">
        <v>340</v>
      </c>
      <c r="QOH427" s="165" t="s">
        <v>340</v>
      </c>
      <c r="QOI427" s="165" t="s">
        <v>340</v>
      </c>
      <c r="QOJ427" s="165" t="s">
        <v>340</v>
      </c>
      <c r="QOK427" s="165" t="s">
        <v>340</v>
      </c>
      <c r="QOL427" s="165" t="s">
        <v>340</v>
      </c>
      <c r="QOM427" s="165" t="s">
        <v>340</v>
      </c>
      <c r="QON427" s="165" t="s">
        <v>340</v>
      </c>
      <c r="QOO427" s="165" t="s">
        <v>340</v>
      </c>
      <c r="QOP427" s="165" t="s">
        <v>340</v>
      </c>
      <c r="QOQ427" s="165" t="s">
        <v>340</v>
      </c>
      <c r="QOR427" s="165" t="s">
        <v>340</v>
      </c>
      <c r="QOS427" s="165" t="s">
        <v>340</v>
      </c>
      <c r="QOT427" s="165" t="s">
        <v>340</v>
      </c>
      <c r="QOU427" s="165" t="s">
        <v>340</v>
      </c>
      <c r="QOV427" s="165" t="s">
        <v>340</v>
      </c>
      <c r="QOW427" s="165" t="s">
        <v>340</v>
      </c>
      <c r="QOX427" s="165" t="s">
        <v>340</v>
      </c>
      <c r="QOY427" s="165" t="s">
        <v>340</v>
      </c>
      <c r="QOZ427" s="165" t="s">
        <v>340</v>
      </c>
      <c r="QPA427" s="165" t="s">
        <v>340</v>
      </c>
      <c r="QPB427" s="165" t="s">
        <v>340</v>
      </c>
      <c r="QPC427" s="165" t="s">
        <v>340</v>
      </c>
      <c r="QPD427" s="165" t="s">
        <v>340</v>
      </c>
      <c r="QPE427" s="165" t="s">
        <v>340</v>
      </c>
      <c r="QPF427" s="165" t="s">
        <v>340</v>
      </c>
      <c r="QPG427" s="165" t="s">
        <v>340</v>
      </c>
      <c r="QPH427" s="165" t="s">
        <v>340</v>
      </c>
      <c r="QPI427" s="165" t="s">
        <v>340</v>
      </c>
      <c r="QPJ427" s="165" t="s">
        <v>340</v>
      </c>
      <c r="QPK427" s="165" t="s">
        <v>340</v>
      </c>
      <c r="QPL427" s="165" t="s">
        <v>340</v>
      </c>
      <c r="QPM427" s="165" t="s">
        <v>340</v>
      </c>
      <c r="QPN427" s="165" t="s">
        <v>340</v>
      </c>
      <c r="QPO427" s="165" t="s">
        <v>340</v>
      </c>
      <c r="QPP427" s="165" t="s">
        <v>340</v>
      </c>
      <c r="QPQ427" s="165" t="s">
        <v>340</v>
      </c>
      <c r="QPR427" s="165" t="s">
        <v>340</v>
      </c>
      <c r="QPS427" s="165" t="s">
        <v>340</v>
      </c>
      <c r="QPT427" s="165" t="s">
        <v>340</v>
      </c>
      <c r="QPU427" s="165" t="s">
        <v>340</v>
      </c>
      <c r="QPV427" s="165" t="s">
        <v>340</v>
      </c>
      <c r="QPW427" s="165" t="s">
        <v>340</v>
      </c>
      <c r="QPX427" s="165" t="s">
        <v>340</v>
      </c>
      <c r="QPY427" s="165" t="s">
        <v>340</v>
      </c>
      <c r="QPZ427" s="165" t="s">
        <v>340</v>
      </c>
      <c r="QQA427" s="165" t="s">
        <v>340</v>
      </c>
      <c r="QQB427" s="165" t="s">
        <v>340</v>
      </c>
      <c r="QQC427" s="165" t="s">
        <v>340</v>
      </c>
      <c r="QQD427" s="165" t="s">
        <v>340</v>
      </c>
      <c r="QQE427" s="165" t="s">
        <v>340</v>
      </c>
      <c r="QQF427" s="165" t="s">
        <v>340</v>
      </c>
      <c r="QQG427" s="165" t="s">
        <v>340</v>
      </c>
      <c r="QQH427" s="165" t="s">
        <v>340</v>
      </c>
      <c r="QQI427" s="165" t="s">
        <v>340</v>
      </c>
      <c r="QQJ427" s="165" t="s">
        <v>340</v>
      </c>
      <c r="QQK427" s="165" t="s">
        <v>340</v>
      </c>
      <c r="QQL427" s="165" t="s">
        <v>340</v>
      </c>
      <c r="QQM427" s="165" t="s">
        <v>340</v>
      </c>
      <c r="QQN427" s="165" t="s">
        <v>340</v>
      </c>
      <c r="QQO427" s="165" t="s">
        <v>340</v>
      </c>
      <c r="QQP427" s="165" t="s">
        <v>340</v>
      </c>
      <c r="QQQ427" s="165" t="s">
        <v>340</v>
      </c>
      <c r="QQR427" s="165" t="s">
        <v>340</v>
      </c>
      <c r="QQS427" s="165" t="s">
        <v>340</v>
      </c>
      <c r="QQT427" s="165" t="s">
        <v>340</v>
      </c>
      <c r="QQU427" s="165" t="s">
        <v>340</v>
      </c>
      <c r="QQV427" s="165" t="s">
        <v>340</v>
      </c>
      <c r="QQW427" s="165" t="s">
        <v>340</v>
      </c>
      <c r="QQX427" s="165" t="s">
        <v>340</v>
      </c>
      <c r="QQY427" s="165" t="s">
        <v>340</v>
      </c>
      <c r="QQZ427" s="165" t="s">
        <v>340</v>
      </c>
      <c r="QRA427" s="165" t="s">
        <v>340</v>
      </c>
      <c r="QRB427" s="165" t="s">
        <v>340</v>
      </c>
      <c r="QRC427" s="165" t="s">
        <v>340</v>
      </c>
      <c r="QRD427" s="165" t="s">
        <v>340</v>
      </c>
      <c r="QRE427" s="165" t="s">
        <v>340</v>
      </c>
      <c r="QRF427" s="165" t="s">
        <v>340</v>
      </c>
      <c r="QRG427" s="165" t="s">
        <v>340</v>
      </c>
      <c r="QRH427" s="165" t="s">
        <v>340</v>
      </c>
      <c r="QRI427" s="165" t="s">
        <v>340</v>
      </c>
      <c r="QRJ427" s="165" t="s">
        <v>340</v>
      </c>
      <c r="QRK427" s="165" t="s">
        <v>340</v>
      </c>
      <c r="QRL427" s="165" t="s">
        <v>340</v>
      </c>
      <c r="QRM427" s="165" t="s">
        <v>340</v>
      </c>
      <c r="QRN427" s="165" t="s">
        <v>340</v>
      </c>
      <c r="QRO427" s="165" t="s">
        <v>340</v>
      </c>
      <c r="QRP427" s="165" t="s">
        <v>340</v>
      </c>
      <c r="QRQ427" s="165" t="s">
        <v>340</v>
      </c>
      <c r="QRR427" s="165" t="s">
        <v>340</v>
      </c>
      <c r="QRS427" s="165" t="s">
        <v>340</v>
      </c>
      <c r="QRT427" s="165" t="s">
        <v>340</v>
      </c>
      <c r="QRU427" s="165" t="s">
        <v>340</v>
      </c>
      <c r="QRV427" s="165" t="s">
        <v>340</v>
      </c>
      <c r="QRW427" s="165" t="s">
        <v>340</v>
      </c>
      <c r="QRX427" s="165" t="s">
        <v>340</v>
      </c>
      <c r="QRY427" s="165" t="s">
        <v>340</v>
      </c>
      <c r="QRZ427" s="165" t="s">
        <v>340</v>
      </c>
      <c r="QSA427" s="165" t="s">
        <v>340</v>
      </c>
      <c r="QSB427" s="165" t="s">
        <v>340</v>
      </c>
      <c r="QSC427" s="165" t="s">
        <v>340</v>
      </c>
      <c r="QSD427" s="165" t="s">
        <v>340</v>
      </c>
      <c r="QSE427" s="165" t="s">
        <v>340</v>
      </c>
      <c r="QSF427" s="165" t="s">
        <v>340</v>
      </c>
      <c r="QSG427" s="165" t="s">
        <v>340</v>
      </c>
      <c r="QSH427" s="165" t="s">
        <v>340</v>
      </c>
      <c r="QSI427" s="165" t="s">
        <v>340</v>
      </c>
      <c r="QSJ427" s="165" t="s">
        <v>340</v>
      </c>
      <c r="QSK427" s="165" t="s">
        <v>340</v>
      </c>
      <c r="QSL427" s="165" t="s">
        <v>340</v>
      </c>
      <c r="QSM427" s="165" t="s">
        <v>340</v>
      </c>
      <c r="QSN427" s="165" t="s">
        <v>340</v>
      </c>
      <c r="QSO427" s="165" t="s">
        <v>340</v>
      </c>
      <c r="QSP427" s="165" t="s">
        <v>340</v>
      </c>
      <c r="QSQ427" s="165" t="s">
        <v>340</v>
      </c>
      <c r="QSR427" s="165" t="s">
        <v>340</v>
      </c>
      <c r="QSS427" s="165" t="s">
        <v>340</v>
      </c>
      <c r="QST427" s="165" t="s">
        <v>340</v>
      </c>
      <c r="QSU427" s="165" t="s">
        <v>340</v>
      </c>
      <c r="QSV427" s="165" t="s">
        <v>340</v>
      </c>
      <c r="QSW427" s="165" t="s">
        <v>340</v>
      </c>
      <c r="QSX427" s="165" t="s">
        <v>340</v>
      </c>
      <c r="QSY427" s="165" t="s">
        <v>340</v>
      </c>
      <c r="QSZ427" s="165" t="s">
        <v>340</v>
      </c>
      <c r="QTA427" s="165" t="s">
        <v>340</v>
      </c>
      <c r="QTB427" s="165" t="s">
        <v>340</v>
      </c>
      <c r="QTC427" s="165" t="s">
        <v>340</v>
      </c>
      <c r="QTD427" s="165" t="s">
        <v>340</v>
      </c>
      <c r="QTE427" s="165" t="s">
        <v>340</v>
      </c>
      <c r="QTF427" s="165" t="s">
        <v>340</v>
      </c>
      <c r="QTG427" s="165" t="s">
        <v>340</v>
      </c>
      <c r="QTH427" s="165" t="s">
        <v>340</v>
      </c>
      <c r="QTI427" s="165" t="s">
        <v>340</v>
      </c>
      <c r="QTJ427" s="165" t="s">
        <v>340</v>
      </c>
      <c r="QTK427" s="165" t="s">
        <v>340</v>
      </c>
      <c r="QTL427" s="165" t="s">
        <v>340</v>
      </c>
      <c r="QTM427" s="165" t="s">
        <v>340</v>
      </c>
      <c r="QTN427" s="165" t="s">
        <v>340</v>
      </c>
      <c r="QTO427" s="165" t="s">
        <v>340</v>
      </c>
      <c r="QTP427" s="165" t="s">
        <v>340</v>
      </c>
      <c r="QTQ427" s="165" t="s">
        <v>340</v>
      </c>
      <c r="QTR427" s="165" t="s">
        <v>340</v>
      </c>
      <c r="QTS427" s="165" t="s">
        <v>340</v>
      </c>
      <c r="QTT427" s="165" t="s">
        <v>340</v>
      </c>
      <c r="QTU427" s="165" t="s">
        <v>340</v>
      </c>
      <c r="QTV427" s="165" t="s">
        <v>340</v>
      </c>
      <c r="QTW427" s="165" t="s">
        <v>340</v>
      </c>
      <c r="QTX427" s="165" t="s">
        <v>340</v>
      </c>
      <c r="QTY427" s="165" t="s">
        <v>340</v>
      </c>
      <c r="QTZ427" s="165" t="s">
        <v>340</v>
      </c>
      <c r="QUA427" s="165" t="s">
        <v>340</v>
      </c>
      <c r="QUB427" s="165" t="s">
        <v>340</v>
      </c>
      <c r="QUC427" s="165" t="s">
        <v>340</v>
      </c>
      <c r="QUD427" s="165" t="s">
        <v>340</v>
      </c>
      <c r="QUE427" s="165" t="s">
        <v>340</v>
      </c>
      <c r="QUF427" s="165" t="s">
        <v>340</v>
      </c>
      <c r="QUG427" s="165" t="s">
        <v>340</v>
      </c>
      <c r="QUH427" s="165" t="s">
        <v>340</v>
      </c>
      <c r="QUI427" s="165" t="s">
        <v>340</v>
      </c>
      <c r="QUJ427" s="165" t="s">
        <v>340</v>
      </c>
      <c r="QUK427" s="165" t="s">
        <v>340</v>
      </c>
      <c r="QUL427" s="165" t="s">
        <v>340</v>
      </c>
      <c r="QUM427" s="165" t="s">
        <v>340</v>
      </c>
      <c r="QUN427" s="165" t="s">
        <v>340</v>
      </c>
      <c r="QUO427" s="165" t="s">
        <v>340</v>
      </c>
      <c r="QUP427" s="165" t="s">
        <v>340</v>
      </c>
      <c r="QUQ427" s="165" t="s">
        <v>340</v>
      </c>
      <c r="QUR427" s="165" t="s">
        <v>340</v>
      </c>
      <c r="QUS427" s="165" t="s">
        <v>340</v>
      </c>
      <c r="QUT427" s="165" t="s">
        <v>340</v>
      </c>
      <c r="QUU427" s="165" t="s">
        <v>340</v>
      </c>
      <c r="QUV427" s="165" t="s">
        <v>340</v>
      </c>
      <c r="QUW427" s="165" t="s">
        <v>340</v>
      </c>
      <c r="QUX427" s="165" t="s">
        <v>340</v>
      </c>
      <c r="QUY427" s="165" t="s">
        <v>340</v>
      </c>
      <c r="QUZ427" s="165" t="s">
        <v>340</v>
      </c>
      <c r="QVA427" s="165" t="s">
        <v>340</v>
      </c>
      <c r="QVB427" s="165" t="s">
        <v>340</v>
      </c>
      <c r="QVC427" s="165" t="s">
        <v>340</v>
      </c>
      <c r="QVD427" s="165" t="s">
        <v>340</v>
      </c>
      <c r="QVE427" s="165" t="s">
        <v>340</v>
      </c>
      <c r="QVF427" s="165" t="s">
        <v>340</v>
      </c>
      <c r="QVG427" s="165" t="s">
        <v>340</v>
      </c>
      <c r="QVH427" s="165" t="s">
        <v>340</v>
      </c>
      <c r="QVI427" s="165" t="s">
        <v>340</v>
      </c>
      <c r="QVJ427" s="165" t="s">
        <v>340</v>
      </c>
      <c r="QVK427" s="165" t="s">
        <v>340</v>
      </c>
      <c r="QVL427" s="165" t="s">
        <v>340</v>
      </c>
      <c r="QVM427" s="165" t="s">
        <v>340</v>
      </c>
      <c r="QVN427" s="165" t="s">
        <v>340</v>
      </c>
      <c r="QVO427" s="165" t="s">
        <v>340</v>
      </c>
      <c r="QVP427" s="165" t="s">
        <v>340</v>
      </c>
      <c r="QVQ427" s="165" t="s">
        <v>340</v>
      </c>
      <c r="QVR427" s="165" t="s">
        <v>340</v>
      </c>
      <c r="QVS427" s="165" t="s">
        <v>340</v>
      </c>
      <c r="QVT427" s="165" t="s">
        <v>340</v>
      </c>
      <c r="QVU427" s="165" t="s">
        <v>340</v>
      </c>
      <c r="QVV427" s="165" t="s">
        <v>340</v>
      </c>
      <c r="QVW427" s="165" t="s">
        <v>340</v>
      </c>
      <c r="QVX427" s="165" t="s">
        <v>340</v>
      </c>
      <c r="QVY427" s="165" t="s">
        <v>340</v>
      </c>
      <c r="QVZ427" s="165" t="s">
        <v>340</v>
      </c>
      <c r="QWA427" s="165" t="s">
        <v>340</v>
      </c>
      <c r="QWB427" s="165" t="s">
        <v>340</v>
      </c>
      <c r="QWC427" s="165" t="s">
        <v>340</v>
      </c>
      <c r="QWD427" s="165" t="s">
        <v>340</v>
      </c>
      <c r="QWE427" s="165" t="s">
        <v>340</v>
      </c>
      <c r="QWF427" s="165" t="s">
        <v>340</v>
      </c>
      <c r="QWG427" s="165" t="s">
        <v>340</v>
      </c>
      <c r="QWH427" s="165" t="s">
        <v>340</v>
      </c>
      <c r="QWI427" s="165" t="s">
        <v>340</v>
      </c>
      <c r="QWJ427" s="165" t="s">
        <v>340</v>
      </c>
      <c r="QWK427" s="165" t="s">
        <v>340</v>
      </c>
      <c r="QWL427" s="165" t="s">
        <v>340</v>
      </c>
      <c r="QWM427" s="165" t="s">
        <v>340</v>
      </c>
      <c r="QWN427" s="165" t="s">
        <v>340</v>
      </c>
      <c r="QWO427" s="165" t="s">
        <v>340</v>
      </c>
      <c r="QWP427" s="165" t="s">
        <v>340</v>
      </c>
      <c r="QWQ427" s="165" t="s">
        <v>340</v>
      </c>
      <c r="QWR427" s="165" t="s">
        <v>340</v>
      </c>
      <c r="QWS427" s="165" t="s">
        <v>340</v>
      </c>
      <c r="QWT427" s="165" t="s">
        <v>340</v>
      </c>
      <c r="QWU427" s="165" t="s">
        <v>340</v>
      </c>
      <c r="QWV427" s="165" t="s">
        <v>340</v>
      </c>
      <c r="QWW427" s="165" t="s">
        <v>340</v>
      </c>
      <c r="QWX427" s="165" t="s">
        <v>340</v>
      </c>
      <c r="QWY427" s="165" t="s">
        <v>340</v>
      </c>
      <c r="QWZ427" s="165" t="s">
        <v>340</v>
      </c>
      <c r="QXA427" s="165" t="s">
        <v>340</v>
      </c>
      <c r="QXB427" s="165" t="s">
        <v>340</v>
      </c>
      <c r="QXC427" s="165" t="s">
        <v>340</v>
      </c>
      <c r="QXD427" s="165" t="s">
        <v>340</v>
      </c>
      <c r="QXE427" s="165" t="s">
        <v>340</v>
      </c>
      <c r="QXF427" s="165" t="s">
        <v>340</v>
      </c>
      <c r="QXG427" s="165" t="s">
        <v>340</v>
      </c>
      <c r="QXH427" s="165" t="s">
        <v>340</v>
      </c>
      <c r="QXI427" s="165" t="s">
        <v>340</v>
      </c>
      <c r="QXJ427" s="165" t="s">
        <v>340</v>
      </c>
      <c r="QXK427" s="165" t="s">
        <v>340</v>
      </c>
      <c r="QXL427" s="165" t="s">
        <v>340</v>
      </c>
      <c r="QXM427" s="165" t="s">
        <v>340</v>
      </c>
      <c r="QXN427" s="165" t="s">
        <v>340</v>
      </c>
      <c r="QXO427" s="165" t="s">
        <v>340</v>
      </c>
      <c r="QXP427" s="165" t="s">
        <v>340</v>
      </c>
      <c r="QXQ427" s="165" t="s">
        <v>340</v>
      </c>
      <c r="QXR427" s="165" t="s">
        <v>340</v>
      </c>
      <c r="QXS427" s="165" t="s">
        <v>340</v>
      </c>
      <c r="QXT427" s="165" t="s">
        <v>340</v>
      </c>
      <c r="QXU427" s="165" t="s">
        <v>340</v>
      </c>
      <c r="QXV427" s="165" t="s">
        <v>340</v>
      </c>
      <c r="QXW427" s="165" t="s">
        <v>340</v>
      </c>
      <c r="QXX427" s="165" t="s">
        <v>340</v>
      </c>
      <c r="QXY427" s="165" t="s">
        <v>340</v>
      </c>
      <c r="QXZ427" s="165" t="s">
        <v>340</v>
      </c>
      <c r="QYA427" s="165" t="s">
        <v>340</v>
      </c>
      <c r="QYB427" s="165" t="s">
        <v>340</v>
      </c>
      <c r="QYC427" s="165" t="s">
        <v>340</v>
      </c>
      <c r="QYD427" s="165" t="s">
        <v>340</v>
      </c>
      <c r="QYE427" s="165" t="s">
        <v>340</v>
      </c>
      <c r="QYF427" s="165" t="s">
        <v>340</v>
      </c>
      <c r="QYG427" s="165" t="s">
        <v>340</v>
      </c>
      <c r="QYH427" s="165" t="s">
        <v>340</v>
      </c>
      <c r="QYI427" s="165" t="s">
        <v>340</v>
      </c>
      <c r="QYJ427" s="165" t="s">
        <v>340</v>
      </c>
      <c r="QYK427" s="165" t="s">
        <v>340</v>
      </c>
      <c r="QYL427" s="165" t="s">
        <v>340</v>
      </c>
      <c r="QYM427" s="165" t="s">
        <v>340</v>
      </c>
      <c r="QYN427" s="165" t="s">
        <v>340</v>
      </c>
      <c r="QYO427" s="165" t="s">
        <v>340</v>
      </c>
      <c r="QYP427" s="165" t="s">
        <v>340</v>
      </c>
      <c r="QYQ427" s="165" t="s">
        <v>340</v>
      </c>
      <c r="QYR427" s="165" t="s">
        <v>340</v>
      </c>
      <c r="QYS427" s="165" t="s">
        <v>340</v>
      </c>
      <c r="QYT427" s="165" t="s">
        <v>340</v>
      </c>
      <c r="QYU427" s="165" t="s">
        <v>340</v>
      </c>
      <c r="QYV427" s="165" t="s">
        <v>340</v>
      </c>
      <c r="QYW427" s="165" t="s">
        <v>340</v>
      </c>
      <c r="QYX427" s="165" t="s">
        <v>340</v>
      </c>
      <c r="QYY427" s="165" t="s">
        <v>340</v>
      </c>
      <c r="QYZ427" s="165" t="s">
        <v>340</v>
      </c>
      <c r="QZA427" s="165" t="s">
        <v>340</v>
      </c>
      <c r="QZB427" s="165" t="s">
        <v>340</v>
      </c>
      <c r="QZC427" s="165" t="s">
        <v>340</v>
      </c>
      <c r="QZD427" s="165" t="s">
        <v>340</v>
      </c>
      <c r="QZE427" s="165" t="s">
        <v>340</v>
      </c>
      <c r="QZF427" s="165" t="s">
        <v>340</v>
      </c>
      <c r="QZG427" s="165" t="s">
        <v>340</v>
      </c>
      <c r="QZH427" s="165" t="s">
        <v>340</v>
      </c>
      <c r="QZI427" s="165" t="s">
        <v>340</v>
      </c>
      <c r="QZJ427" s="165" t="s">
        <v>340</v>
      </c>
      <c r="QZK427" s="165" t="s">
        <v>340</v>
      </c>
      <c r="QZL427" s="165" t="s">
        <v>340</v>
      </c>
      <c r="QZM427" s="165" t="s">
        <v>340</v>
      </c>
      <c r="QZN427" s="165" t="s">
        <v>340</v>
      </c>
      <c r="QZO427" s="165" t="s">
        <v>340</v>
      </c>
      <c r="QZP427" s="165" t="s">
        <v>340</v>
      </c>
      <c r="QZQ427" s="165" t="s">
        <v>340</v>
      </c>
      <c r="QZR427" s="165" t="s">
        <v>340</v>
      </c>
      <c r="QZS427" s="165" t="s">
        <v>340</v>
      </c>
      <c r="QZT427" s="165" t="s">
        <v>340</v>
      </c>
      <c r="QZU427" s="165" t="s">
        <v>340</v>
      </c>
      <c r="QZV427" s="165" t="s">
        <v>340</v>
      </c>
      <c r="QZW427" s="165" t="s">
        <v>340</v>
      </c>
      <c r="QZX427" s="165" t="s">
        <v>340</v>
      </c>
      <c r="QZY427" s="165" t="s">
        <v>340</v>
      </c>
      <c r="QZZ427" s="165" t="s">
        <v>340</v>
      </c>
      <c r="RAA427" s="165" t="s">
        <v>340</v>
      </c>
      <c r="RAB427" s="165" t="s">
        <v>340</v>
      </c>
      <c r="RAC427" s="165" t="s">
        <v>340</v>
      </c>
      <c r="RAD427" s="165" t="s">
        <v>340</v>
      </c>
      <c r="RAE427" s="165" t="s">
        <v>340</v>
      </c>
      <c r="RAF427" s="165" t="s">
        <v>340</v>
      </c>
      <c r="RAG427" s="165" t="s">
        <v>340</v>
      </c>
      <c r="RAH427" s="165" t="s">
        <v>340</v>
      </c>
      <c r="RAI427" s="165" t="s">
        <v>340</v>
      </c>
      <c r="RAJ427" s="165" t="s">
        <v>340</v>
      </c>
      <c r="RAK427" s="165" t="s">
        <v>340</v>
      </c>
      <c r="RAL427" s="165" t="s">
        <v>340</v>
      </c>
      <c r="RAM427" s="165" t="s">
        <v>340</v>
      </c>
      <c r="RAN427" s="165" t="s">
        <v>340</v>
      </c>
      <c r="RAO427" s="165" t="s">
        <v>340</v>
      </c>
      <c r="RAP427" s="165" t="s">
        <v>340</v>
      </c>
      <c r="RAQ427" s="165" t="s">
        <v>340</v>
      </c>
      <c r="RAR427" s="165" t="s">
        <v>340</v>
      </c>
      <c r="RAS427" s="165" t="s">
        <v>340</v>
      </c>
      <c r="RAT427" s="165" t="s">
        <v>340</v>
      </c>
      <c r="RAU427" s="165" t="s">
        <v>340</v>
      </c>
      <c r="RAV427" s="165" t="s">
        <v>340</v>
      </c>
      <c r="RAW427" s="165" t="s">
        <v>340</v>
      </c>
      <c r="RAX427" s="165" t="s">
        <v>340</v>
      </c>
      <c r="RAY427" s="165" t="s">
        <v>340</v>
      </c>
      <c r="RAZ427" s="165" t="s">
        <v>340</v>
      </c>
      <c r="RBA427" s="165" t="s">
        <v>340</v>
      </c>
      <c r="RBB427" s="165" t="s">
        <v>340</v>
      </c>
      <c r="RBC427" s="165" t="s">
        <v>340</v>
      </c>
      <c r="RBD427" s="165" t="s">
        <v>340</v>
      </c>
      <c r="RBE427" s="165" t="s">
        <v>340</v>
      </c>
      <c r="RBF427" s="165" t="s">
        <v>340</v>
      </c>
      <c r="RBG427" s="165" t="s">
        <v>340</v>
      </c>
      <c r="RBH427" s="165" t="s">
        <v>340</v>
      </c>
      <c r="RBI427" s="165" t="s">
        <v>340</v>
      </c>
      <c r="RBJ427" s="165" t="s">
        <v>340</v>
      </c>
      <c r="RBK427" s="165" t="s">
        <v>340</v>
      </c>
      <c r="RBL427" s="165" t="s">
        <v>340</v>
      </c>
      <c r="RBM427" s="165" t="s">
        <v>340</v>
      </c>
      <c r="RBN427" s="165" t="s">
        <v>340</v>
      </c>
      <c r="RBO427" s="165" t="s">
        <v>340</v>
      </c>
      <c r="RBP427" s="165" t="s">
        <v>340</v>
      </c>
      <c r="RBQ427" s="165" t="s">
        <v>340</v>
      </c>
      <c r="RBR427" s="165" t="s">
        <v>340</v>
      </c>
      <c r="RBS427" s="165" t="s">
        <v>340</v>
      </c>
      <c r="RBT427" s="165" t="s">
        <v>340</v>
      </c>
      <c r="RBU427" s="165" t="s">
        <v>340</v>
      </c>
      <c r="RBV427" s="165" t="s">
        <v>340</v>
      </c>
      <c r="RBW427" s="165" t="s">
        <v>340</v>
      </c>
      <c r="RBX427" s="165" t="s">
        <v>340</v>
      </c>
      <c r="RBY427" s="165" t="s">
        <v>340</v>
      </c>
      <c r="RBZ427" s="165" t="s">
        <v>340</v>
      </c>
      <c r="RCA427" s="165" t="s">
        <v>340</v>
      </c>
      <c r="RCB427" s="165" t="s">
        <v>340</v>
      </c>
      <c r="RCC427" s="165" t="s">
        <v>340</v>
      </c>
      <c r="RCD427" s="165" t="s">
        <v>340</v>
      </c>
      <c r="RCE427" s="165" t="s">
        <v>340</v>
      </c>
      <c r="RCF427" s="165" t="s">
        <v>340</v>
      </c>
      <c r="RCG427" s="165" t="s">
        <v>340</v>
      </c>
      <c r="RCH427" s="165" t="s">
        <v>340</v>
      </c>
      <c r="RCI427" s="165" t="s">
        <v>340</v>
      </c>
      <c r="RCJ427" s="165" t="s">
        <v>340</v>
      </c>
      <c r="RCK427" s="165" t="s">
        <v>340</v>
      </c>
      <c r="RCL427" s="165" t="s">
        <v>340</v>
      </c>
      <c r="RCM427" s="165" t="s">
        <v>340</v>
      </c>
      <c r="RCN427" s="165" t="s">
        <v>340</v>
      </c>
      <c r="RCO427" s="165" t="s">
        <v>340</v>
      </c>
      <c r="RCP427" s="165" t="s">
        <v>340</v>
      </c>
      <c r="RCQ427" s="165" t="s">
        <v>340</v>
      </c>
      <c r="RCR427" s="165" t="s">
        <v>340</v>
      </c>
      <c r="RCS427" s="165" t="s">
        <v>340</v>
      </c>
      <c r="RCT427" s="165" t="s">
        <v>340</v>
      </c>
      <c r="RCU427" s="165" t="s">
        <v>340</v>
      </c>
      <c r="RCV427" s="165" t="s">
        <v>340</v>
      </c>
      <c r="RCW427" s="165" t="s">
        <v>340</v>
      </c>
      <c r="RCX427" s="165" t="s">
        <v>340</v>
      </c>
      <c r="RCY427" s="165" t="s">
        <v>340</v>
      </c>
      <c r="RCZ427" s="165" t="s">
        <v>340</v>
      </c>
      <c r="RDA427" s="165" t="s">
        <v>340</v>
      </c>
      <c r="RDB427" s="165" t="s">
        <v>340</v>
      </c>
      <c r="RDC427" s="165" t="s">
        <v>340</v>
      </c>
      <c r="RDD427" s="165" t="s">
        <v>340</v>
      </c>
      <c r="RDE427" s="165" t="s">
        <v>340</v>
      </c>
      <c r="RDF427" s="165" t="s">
        <v>340</v>
      </c>
      <c r="RDG427" s="165" t="s">
        <v>340</v>
      </c>
      <c r="RDH427" s="165" t="s">
        <v>340</v>
      </c>
      <c r="RDI427" s="165" t="s">
        <v>340</v>
      </c>
      <c r="RDJ427" s="165" t="s">
        <v>340</v>
      </c>
      <c r="RDK427" s="165" t="s">
        <v>340</v>
      </c>
      <c r="RDL427" s="165" t="s">
        <v>340</v>
      </c>
      <c r="RDM427" s="165" t="s">
        <v>340</v>
      </c>
      <c r="RDN427" s="165" t="s">
        <v>340</v>
      </c>
      <c r="RDO427" s="165" t="s">
        <v>340</v>
      </c>
      <c r="RDP427" s="165" t="s">
        <v>340</v>
      </c>
      <c r="RDQ427" s="165" t="s">
        <v>340</v>
      </c>
      <c r="RDR427" s="165" t="s">
        <v>340</v>
      </c>
      <c r="RDS427" s="165" t="s">
        <v>340</v>
      </c>
      <c r="RDT427" s="165" t="s">
        <v>340</v>
      </c>
      <c r="RDU427" s="165" t="s">
        <v>340</v>
      </c>
      <c r="RDV427" s="165" t="s">
        <v>340</v>
      </c>
      <c r="RDW427" s="165" t="s">
        <v>340</v>
      </c>
      <c r="RDX427" s="165" t="s">
        <v>340</v>
      </c>
      <c r="RDY427" s="165" t="s">
        <v>340</v>
      </c>
      <c r="RDZ427" s="165" t="s">
        <v>340</v>
      </c>
      <c r="REA427" s="165" t="s">
        <v>340</v>
      </c>
      <c r="REB427" s="165" t="s">
        <v>340</v>
      </c>
      <c r="REC427" s="165" t="s">
        <v>340</v>
      </c>
      <c r="RED427" s="165" t="s">
        <v>340</v>
      </c>
      <c r="REE427" s="165" t="s">
        <v>340</v>
      </c>
      <c r="REF427" s="165" t="s">
        <v>340</v>
      </c>
      <c r="REG427" s="165" t="s">
        <v>340</v>
      </c>
      <c r="REH427" s="165" t="s">
        <v>340</v>
      </c>
      <c r="REI427" s="165" t="s">
        <v>340</v>
      </c>
      <c r="REJ427" s="165" t="s">
        <v>340</v>
      </c>
      <c r="REK427" s="165" t="s">
        <v>340</v>
      </c>
      <c r="REL427" s="165" t="s">
        <v>340</v>
      </c>
      <c r="REM427" s="165" t="s">
        <v>340</v>
      </c>
      <c r="REN427" s="165" t="s">
        <v>340</v>
      </c>
      <c r="REO427" s="165" t="s">
        <v>340</v>
      </c>
      <c r="REP427" s="165" t="s">
        <v>340</v>
      </c>
      <c r="REQ427" s="165" t="s">
        <v>340</v>
      </c>
      <c r="RER427" s="165" t="s">
        <v>340</v>
      </c>
      <c r="RES427" s="165" t="s">
        <v>340</v>
      </c>
      <c r="RET427" s="165" t="s">
        <v>340</v>
      </c>
      <c r="REU427" s="165" t="s">
        <v>340</v>
      </c>
      <c r="REV427" s="165" t="s">
        <v>340</v>
      </c>
      <c r="REW427" s="165" t="s">
        <v>340</v>
      </c>
      <c r="REX427" s="165" t="s">
        <v>340</v>
      </c>
      <c r="REY427" s="165" t="s">
        <v>340</v>
      </c>
      <c r="REZ427" s="165" t="s">
        <v>340</v>
      </c>
      <c r="RFA427" s="165" t="s">
        <v>340</v>
      </c>
      <c r="RFB427" s="165" t="s">
        <v>340</v>
      </c>
      <c r="RFC427" s="165" t="s">
        <v>340</v>
      </c>
      <c r="RFD427" s="165" t="s">
        <v>340</v>
      </c>
      <c r="RFE427" s="165" t="s">
        <v>340</v>
      </c>
      <c r="RFF427" s="165" t="s">
        <v>340</v>
      </c>
      <c r="RFG427" s="165" t="s">
        <v>340</v>
      </c>
      <c r="RFH427" s="165" t="s">
        <v>340</v>
      </c>
      <c r="RFI427" s="165" t="s">
        <v>340</v>
      </c>
      <c r="RFJ427" s="165" t="s">
        <v>340</v>
      </c>
      <c r="RFK427" s="165" t="s">
        <v>340</v>
      </c>
      <c r="RFL427" s="165" t="s">
        <v>340</v>
      </c>
      <c r="RFM427" s="165" t="s">
        <v>340</v>
      </c>
      <c r="RFN427" s="165" t="s">
        <v>340</v>
      </c>
      <c r="RFO427" s="165" t="s">
        <v>340</v>
      </c>
      <c r="RFP427" s="165" t="s">
        <v>340</v>
      </c>
      <c r="RFQ427" s="165" t="s">
        <v>340</v>
      </c>
      <c r="RFR427" s="165" t="s">
        <v>340</v>
      </c>
      <c r="RFS427" s="165" t="s">
        <v>340</v>
      </c>
      <c r="RFT427" s="165" t="s">
        <v>340</v>
      </c>
      <c r="RFU427" s="165" t="s">
        <v>340</v>
      </c>
      <c r="RFV427" s="165" t="s">
        <v>340</v>
      </c>
      <c r="RFW427" s="165" t="s">
        <v>340</v>
      </c>
      <c r="RFX427" s="165" t="s">
        <v>340</v>
      </c>
      <c r="RFY427" s="165" t="s">
        <v>340</v>
      </c>
      <c r="RFZ427" s="165" t="s">
        <v>340</v>
      </c>
      <c r="RGA427" s="165" t="s">
        <v>340</v>
      </c>
      <c r="RGB427" s="165" t="s">
        <v>340</v>
      </c>
      <c r="RGC427" s="165" t="s">
        <v>340</v>
      </c>
      <c r="RGD427" s="165" t="s">
        <v>340</v>
      </c>
      <c r="RGE427" s="165" t="s">
        <v>340</v>
      </c>
      <c r="RGF427" s="165" t="s">
        <v>340</v>
      </c>
      <c r="RGG427" s="165" t="s">
        <v>340</v>
      </c>
      <c r="RGH427" s="165" t="s">
        <v>340</v>
      </c>
      <c r="RGI427" s="165" t="s">
        <v>340</v>
      </c>
      <c r="RGJ427" s="165" t="s">
        <v>340</v>
      </c>
      <c r="RGK427" s="165" t="s">
        <v>340</v>
      </c>
      <c r="RGL427" s="165" t="s">
        <v>340</v>
      </c>
      <c r="RGM427" s="165" t="s">
        <v>340</v>
      </c>
      <c r="RGN427" s="165" t="s">
        <v>340</v>
      </c>
      <c r="RGO427" s="165" t="s">
        <v>340</v>
      </c>
      <c r="RGP427" s="165" t="s">
        <v>340</v>
      </c>
      <c r="RGQ427" s="165" t="s">
        <v>340</v>
      </c>
      <c r="RGR427" s="165" t="s">
        <v>340</v>
      </c>
      <c r="RGS427" s="165" t="s">
        <v>340</v>
      </c>
      <c r="RGT427" s="165" t="s">
        <v>340</v>
      </c>
      <c r="RGU427" s="165" t="s">
        <v>340</v>
      </c>
      <c r="RGV427" s="165" t="s">
        <v>340</v>
      </c>
      <c r="RGW427" s="165" t="s">
        <v>340</v>
      </c>
      <c r="RGX427" s="165" t="s">
        <v>340</v>
      </c>
      <c r="RGY427" s="165" t="s">
        <v>340</v>
      </c>
      <c r="RGZ427" s="165" t="s">
        <v>340</v>
      </c>
      <c r="RHA427" s="165" t="s">
        <v>340</v>
      </c>
      <c r="RHB427" s="165" t="s">
        <v>340</v>
      </c>
      <c r="RHC427" s="165" t="s">
        <v>340</v>
      </c>
      <c r="RHD427" s="165" t="s">
        <v>340</v>
      </c>
      <c r="RHE427" s="165" t="s">
        <v>340</v>
      </c>
      <c r="RHF427" s="165" t="s">
        <v>340</v>
      </c>
      <c r="RHG427" s="165" t="s">
        <v>340</v>
      </c>
      <c r="RHH427" s="165" t="s">
        <v>340</v>
      </c>
      <c r="RHI427" s="165" t="s">
        <v>340</v>
      </c>
      <c r="RHJ427" s="165" t="s">
        <v>340</v>
      </c>
      <c r="RHK427" s="165" t="s">
        <v>340</v>
      </c>
      <c r="RHL427" s="165" t="s">
        <v>340</v>
      </c>
      <c r="RHM427" s="165" t="s">
        <v>340</v>
      </c>
      <c r="RHN427" s="165" t="s">
        <v>340</v>
      </c>
      <c r="RHO427" s="165" t="s">
        <v>340</v>
      </c>
      <c r="RHP427" s="165" t="s">
        <v>340</v>
      </c>
      <c r="RHQ427" s="165" t="s">
        <v>340</v>
      </c>
      <c r="RHR427" s="165" t="s">
        <v>340</v>
      </c>
      <c r="RHS427" s="165" t="s">
        <v>340</v>
      </c>
      <c r="RHT427" s="165" t="s">
        <v>340</v>
      </c>
      <c r="RHU427" s="165" t="s">
        <v>340</v>
      </c>
      <c r="RHV427" s="165" t="s">
        <v>340</v>
      </c>
      <c r="RHW427" s="165" t="s">
        <v>340</v>
      </c>
      <c r="RHX427" s="165" t="s">
        <v>340</v>
      </c>
      <c r="RHY427" s="165" t="s">
        <v>340</v>
      </c>
      <c r="RHZ427" s="165" t="s">
        <v>340</v>
      </c>
      <c r="RIA427" s="165" t="s">
        <v>340</v>
      </c>
      <c r="RIB427" s="165" t="s">
        <v>340</v>
      </c>
      <c r="RIC427" s="165" t="s">
        <v>340</v>
      </c>
      <c r="RID427" s="165" t="s">
        <v>340</v>
      </c>
      <c r="RIE427" s="165" t="s">
        <v>340</v>
      </c>
      <c r="RIF427" s="165" t="s">
        <v>340</v>
      </c>
      <c r="RIG427" s="165" t="s">
        <v>340</v>
      </c>
      <c r="RIH427" s="165" t="s">
        <v>340</v>
      </c>
      <c r="RII427" s="165" t="s">
        <v>340</v>
      </c>
      <c r="RIJ427" s="165" t="s">
        <v>340</v>
      </c>
      <c r="RIK427" s="165" t="s">
        <v>340</v>
      </c>
      <c r="RIL427" s="165" t="s">
        <v>340</v>
      </c>
      <c r="RIM427" s="165" t="s">
        <v>340</v>
      </c>
      <c r="RIN427" s="165" t="s">
        <v>340</v>
      </c>
      <c r="RIO427" s="165" t="s">
        <v>340</v>
      </c>
      <c r="RIP427" s="165" t="s">
        <v>340</v>
      </c>
      <c r="RIQ427" s="165" t="s">
        <v>340</v>
      </c>
      <c r="RIR427" s="165" t="s">
        <v>340</v>
      </c>
      <c r="RIS427" s="165" t="s">
        <v>340</v>
      </c>
      <c r="RIT427" s="165" t="s">
        <v>340</v>
      </c>
      <c r="RIU427" s="165" t="s">
        <v>340</v>
      </c>
      <c r="RIV427" s="165" t="s">
        <v>340</v>
      </c>
      <c r="RIW427" s="165" t="s">
        <v>340</v>
      </c>
      <c r="RIX427" s="165" t="s">
        <v>340</v>
      </c>
      <c r="RIY427" s="165" t="s">
        <v>340</v>
      </c>
      <c r="RIZ427" s="165" t="s">
        <v>340</v>
      </c>
      <c r="RJA427" s="165" t="s">
        <v>340</v>
      </c>
      <c r="RJB427" s="165" t="s">
        <v>340</v>
      </c>
      <c r="RJC427" s="165" t="s">
        <v>340</v>
      </c>
      <c r="RJD427" s="165" t="s">
        <v>340</v>
      </c>
      <c r="RJE427" s="165" t="s">
        <v>340</v>
      </c>
      <c r="RJF427" s="165" t="s">
        <v>340</v>
      </c>
      <c r="RJG427" s="165" t="s">
        <v>340</v>
      </c>
      <c r="RJH427" s="165" t="s">
        <v>340</v>
      </c>
      <c r="RJI427" s="165" t="s">
        <v>340</v>
      </c>
      <c r="RJJ427" s="165" t="s">
        <v>340</v>
      </c>
      <c r="RJK427" s="165" t="s">
        <v>340</v>
      </c>
      <c r="RJL427" s="165" t="s">
        <v>340</v>
      </c>
      <c r="RJM427" s="165" t="s">
        <v>340</v>
      </c>
      <c r="RJN427" s="165" t="s">
        <v>340</v>
      </c>
      <c r="RJO427" s="165" t="s">
        <v>340</v>
      </c>
      <c r="RJP427" s="165" t="s">
        <v>340</v>
      </c>
      <c r="RJQ427" s="165" t="s">
        <v>340</v>
      </c>
      <c r="RJR427" s="165" t="s">
        <v>340</v>
      </c>
      <c r="RJS427" s="165" t="s">
        <v>340</v>
      </c>
      <c r="RJT427" s="165" t="s">
        <v>340</v>
      </c>
      <c r="RJU427" s="165" t="s">
        <v>340</v>
      </c>
      <c r="RJV427" s="165" t="s">
        <v>340</v>
      </c>
      <c r="RJW427" s="165" t="s">
        <v>340</v>
      </c>
      <c r="RJX427" s="165" t="s">
        <v>340</v>
      </c>
      <c r="RJY427" s="165" t="s">
        <v>340</v>
      </c>
      <c r="RJZ427" s="165" t="s">
        <v>340</v>
      </c>
      <c r="RKA427" s="165" t="s">
        <v>340</v>
      </c>
      <c r="RKB427" s="165" t="s">
        <v>340</v>
      </c>
      <c r="RKC427" s="165" t="s">
        <v>340</v>
      </c>
      <c r="RKD427" s="165" t="s">
        <v>340</v>
      </c>
      <c r="RKE427" s="165" t="s">
        <v>340</v>
      </c>
      <c r="RKF427" s="165" t="s">
        <v>340</v>
      </c>
      <c r="RKG427" s="165" t="s">
        <v>340</v>
      </c>
      <c r="RKH427" s="165" t="s">
        <v>340</v>
      </c>
      <c r="RKI427" s="165" t="s">
        <v>340</v>
      </c>
      <c r="RKJ427" s="165" t="s">
        <v>340</v>
      </c>
      <c r="RKK427" s="165" t="s">
        <v>340</v>
      </c>
      <c r="RKL427" s="165" t="s">
        <v>340</v>
      </c>
      <c r="RKM427" s="165" t="s">
        <v>340</v>
      </c>
      <c r="RKN427" s="165" t="s">
        <v>340</v>
      </c>
      <c r="RKO427" s="165" t="s">
        <v>340</v>
      </c>
      <c r="RKP427" s="165" t="s">
        <v>340</v>
      </c>
      <c r="RKQ427" s="165" t="s">
        <v>340</v>
      </c>
      <c r="RKR427" s="165" t="s">
        <v>340</v>
      </c>
      <c r="RKS427" s="165" t="s">
        <v>340</v>
      </c>
      <c r="RKT427" s="165" t="s">
        <v>340</v>
      </c>
      <c r="RKU427" s="165" t="s">
        <v>340</v>
      </c>
      <c r="RKV427" s="165" t="s">
        <v>340</v>
      </c>
      <c r="RKW427" s="165" t="s">
        <v>340</v>
      </c>
      <c r="RKX427" s="165" t="s">
        <v>340</v>
      </c>
      <c r="RKY427" s="165" t="s">
        <v>340</v>
      </c>
      <c r="RKZ427" s="165" t="s">
        <v>340</v>
      </c>
      <c r="RLA427" s="165" t="s">
        <v>340</v>
      </c>
      <c r="RLB427" s="165" t="s">
        <v>340</v>
      </c>
      <c r="RLC427" s="165" t="s">
        <v>340</v>
      </c>
      <c r="RLD427" s="165" t="s">
        <v>340</v>
      </c>
      <c r="RLE427" s="165" t="s">
        <v>340</v>
      </c>
      <c r="RLF427" s="165" t="s">
        <v>340</v>
      </c>
      <c r="RLG427" s="165" t="s">
        <v>340</v>
      </c>
      <c r="RLH427" s="165" t="s">
        <v>340</v>
      </c>
      <c r="RLI427" s="165" t="s">
        <v>340</v>
      </c>
      <c r="RLJ427" s="165" t="s">
        <v>340</v>
      </c>
      <c r="RLK427" s="165" t="s">
        <v>340</v>
      </c>
      <c r="RLL427" s="165" t="s">
        <v>340</v>
      </c>
      <c r="RLM427" s="165" t="s">
        <v>340</v>
      </c>
      <c r="RLN427" s="165" t="s">
        <v>340</v>
      </c>
      <c r="RLO427" s="165" t="s">
        <v>340</v>
      </c>
      <c r="RLP427" s="165" t="s">
        <v>340</v>
      </c>
      <c r="RLQ427" s="165" t="s">
        <v>340</v>
      </c>
      <c r="RLR427" s="165" t="s">
        <v>340</v>
      </c>
      <c r="RLS427" s="165" t="s">
        <v>340</v>
      </c>
      <c r="RLT427" s="165" t="s">
        <v>340</v>
      </c>
      <c r="RLU427" s="165" t="s">
        <v>340</v>
      </c>
      <c r="RLV427" s="165" t="s">
        <v>340</v>
      </c>
      <c r="RLW427" s="165" t="s">
        <v>340</v>
      </c>
      <c r="RLX427" s="165" t="s">
        <v>340</v>
      </c>
      <c r="RLY427" s="165" t="s">
        <v>340</v>
      </c>
      <c r="RLZ427" s="165" t="s">
        <v>340</v>
      </c>
      <c r="RMA427" s="165" t="s">
        <v>340</v>
      </c>
      <c r="RMB427" s="165" t="s">
        <v>340</v>
      </c>
      <c r="RMC427" s="165" t="s">
        <v>340</v>
      </c>
      <c r="RMD427" s="165" t="s">
        <v>340</v>
      </c>
      <c r="RME427" s="165" t="s">
        <v>340</v>
      </c>
      <c r="RMF427" s="165" t="s">
        <v>340</v>
      </c>
      <c r="RMG427" s="165" t="s">
        <v>340</v>
      </c>
      <c r="RMH427" s="165" t="s">
        <v>340</v>
      </c>
      <c r="RMI427" s="165" t="s">
        <v>340</v>
      </c>
      <c r="RMJ427" s="165" t="s">
        <v>340</v>
      </c>
      <c r="RMK427" s="165" t="s">
        <v>340</v>
      </c>
      <c r="RML427" s="165" t="s">
        <v>340</v>
      </c>
      <c r="RMM427" s="165" t="s">
        <v>340</v>
      </c>
      <c r="RMN427" s="165" t="s">
        <v>340</v>
      </c>
      <c r="RMO427" s="165" t="s">
        <v>340</v>
      </c>
      <c r="RMP427" s="165" t="s">
        <v>340</v>
      </c>
      <c r="RMQ427" s="165" t="s">
        <v>340</v>
      </c>
      <c r="RMR427" s="165" t="s">
        <v>340</v>
      </c>
      <c r="RMS427" s="165" t="s">
        <v>340</v>
      </c>
      <c r="RMT427" s="165" t="s">
        <v>340</v>
      </c>
      <c r="RMU427" s="165" t="s">
        <v>340</v>
      </c>
      <c r="RMV427" s="165" t="s">
        <v>340</v>
      </c>
      <c r="RMW427" s="165" t="s">
        <v>340</v>
      </c>
      <c r="RMX427" s="165" t="s">
        <v>340</v>
      </c>
      <c r="RMY427" s="165" t="s">
        <v>340</v>
      </c>
      <c r="RMZ427" s="165" t="s">
        <v>340</v>
      </c>
      <c r="RNA427" s="165" t="s">
        <v>340</v>
      </c>
      <c r="RNB427" s="165" t="s">
        <v>340</v>
      </c>
      <c r="RNC427" s="165" t="s">
        <v>340</v>
      </c>
      <c r="RND427" s="165" t="s">
        <v>340</v>
      </c>
      <c r="RNE427" s="165" t="s">
        <v>340</v>
      </c>
      <c r="RNF427" s="165" t="s">
        <v>340</v>
      </c>
      <c r="RNG427" s="165" t="s">
        <v>340</v>
      </c>
      <c r="RNH427" s="165" t="s">
        <v>340</v>
      </c>
      <c r="RNI427" s="165" t="s">
        <v>340</v>
      </c>
      <c r="RNJ427" s="165" t="s">
        <v>340</v>
      </c>
      <c r="RNK427" s="165" t="s">
        <v>340</v>
      </c>
      <c r="RNL427" s="165" t="s">
        <v>340</v>
      </c>
      <c r="RNM427" s="165" t="s">
        <v>340</v>
      </c>
      <c r="RNN427" s="165" t="s">
        <v>340</v>
      </c>
      <c r="RNO427" s="165" t="s">
        <v>340</v>
      </c>
      <c r="RNP427" s="165" t="s">
        <v>340</v>
      </c>
      <c r="RNQ427" s="165" t="s">
        <v>340</v>
      </c>
      <c r="RNR427" s="165" t="s">
        <v>340</v>
      </c>
      <c r="RNS427" s="165" t="s">
        <v>340</v>
      </c>
      <c r="RNT427" s="165" t="s">
        <v>340</v>
      </c>
      <c r="RNU427" s="165" t="s">
        <v>340</v>
      </c>
      <c r="RNV427" s="165" t="s">
        <v>340</v>
      </c>
      <c r="RNW427" s="165" t="s">
        <v>340</v>
      </c>
      <c r="RNX427" s="165" t="s">
        <v>340</v>
      </c>
      <c r="RNY427" s="165" t="s">
        <v>340</v>
      </c>
      <c r="RNZ427" s="165" t="s">
        <v>340</v>
      </c>
      <c r="ROA427" s="165" t="s">
        <v>340</v>
      </c>
      <c r="ROB427" s="165" t="s">
        <v>340</v>
      </c>
      <c r="ROC427" s="165" t="s">
        <v>340</v>
      </c>
      <c r="ROD427" s="165" t="s">
        <v>340</v>
      </c>
      <c r="ROE427" s="165" t="s">
        <v>340</v>
      </c>
      <c r="ROF427" s="165" t="s">
        <v>340</v>
      </c>
      <c r="ROG427" s="165" t="s">
        <v>340</v>
      </c>
      <c r="ROH427" s="165" t="s">
        <v>340</v>
      </c>
      <c r="ROI427" s="165" t="s">
        <v>340</v>
      </c>
      <c r="ROJ427" s="165" t="s">
        <v>340</v>
      </c>
      <c r="ROK427" s="165" t="s">
        <v>340</v>
      </c>
      <c r="ROL427" s="165" t="s">
        <v>340</v>
      </c>
      <c r="ROM427" s="165" t="s">
        <v>340</v>
      </c>
      <c r="RON427" s="165" t="s">
        <v>340</v>
      </c>
      <c r="ROO427" s="165" t="s">
        <v>340</v>
      </c>
      <c r="ROP427" s="165" t="s">
        <v>340</v>
      </c>
      <c r="ROQ427" s="165" t="s">
        <v>340</v>
      </c>
      <c r="ROR427" s="165" t="s">
        <v>340</v>
      </c>
      <c r="ROS427" s="165" t="s">
        <v>340</v>
      </c>
      <c r="ROT427" s="165" t="s">
        <v>340</v>
      </c>
      <c r="ROU427" s="165" t="s">
        <v>340</v>
      </c>
      <c r="ROV427" s="165" t="s">
        <v>340</v>
      </c>
      <c r="ROW427" s="165" t="s">
        <v>340</v>
      </c>
      <c r="ROX427" s="165" t="s">
        <v>340</v>
      </c>
      <c r="ROY427" s="165" t="s">
        <v>340</v>
      </c>
      <c r="ROZ427" s="165" t="s">
        <v>340</v>
      </c>
      <c r="RPA427" s="165" t="s">
        <v>340</v>
      </c>
      <c r="RPB427" s="165" t="s">
        <v>340</v>
      </c>
      <c r="RPC427" s="165" t="s">
        <v>340</v>
      </c>
      <c r="RPD427" s="165" t="s">
        <v>340</v>
      </c>
      <c r="RPE427" s="165" t="s">
        <v>340</v>
      </c>
      <c r="RPF427" s="165" t="s">
        <v>340</v>
      </c>
      <c r="RPG427" s="165" t="s">
        <v>340</v>
      </c>
      <c r="RPH427" s="165" t="s">
        <v>340</v>
      </c>
      <c r="RPI427" s="165" t="s">
        <v>340</v>
      </c>
      <c r="RPJ427" s="165" t="s">
        <v>340</v>
      </c>
      <c r="RPK427" s="165" t="s">
        <v>340</v>
      </c>
      <c r="RPL427" s="165" t="s">
        <v>340</v>
      </c>
      <c r="RPM427" s="165" t="s">
        <v>340</v>
      </c>
      <c r="RPN427" s="165" t="s">
        <v>340</v>
      </c>
      <c r="RPO427" s="165" t="s">
        <v>340</v>
      </c>
      <c r="RPP427" s="165" t="s">
        <v>340</v>
      </c>
      <c r="RPQ427" s="165" t="s">
        <v>340</v>
      </c>
      <c r="RPR427" s="165" t="s">
        <v>340</v>
      </c>
      <c r="RPS427" s="165" t="s">
        <v>340</v>
      </c>
      <c r="RPT427" s="165" t="s">
        <v>340</v>
      </c>
      <c r="RPU427" s="165" t="s">
        <v>340</v>
      </c>
      <c r="RPV427" s="165" t="s">
        <v>340</v>
      </c>
      <c r="RPW427" s="165" t="s">
        <v>340</v>
      </c>
      <c r="RPX427" s="165" t="s">
        <v>340</v>
      </c>
      <c r="RPY427" s="165" t="s">
        <v>340</v>
      </c>
      <c r="RPZ427" s="165" t="s">
        <v>340</v>
      </c>
      <c r="RQA427" s="165" t="s">
        <v>340</v>
      </c>
      <c r="RQB427" s="165" t="s">
        <v>340</v>
      </c>
      <c r="RQC427" s="165" t="s">
        <v>340</v>
      </c>
      <c r="RQD427" s="165" t="s">
        <v>340</v>
      </c>
      <c r="RQE427" s="165" t="s">
        <v>340</v>
      </c>
      <c r="RQF427" s="165" t="s">
        <v>340</v>
      </c>
      <c r="RQG427" s="165" t="s">
        <v>340</v>
      </c>
      <c r="RQH427" s="165" t="s">
        <v>340</v>
      </c>
      <c r="RQI427" s="165" t="s">
        <v>340</v>
      </c>
      <c r="RQJ427" s="165" t="s">
        <v>340</v>
      </c>
      <c r="RQK427" s="165" t="s">
        <v>340</v>
      </c>
      <c r="RQL427" s="165" t="s">
        <v>340</v>
      </c>
      <c r="RQM427" s="165" t="s">
        <v>340</v>
      </c>
      <c r="RQN427" s="165" t="s">
        <v>340</v>
      </c>
      <c r="RQO427" s="165" t="s">
        <v>340</v>
      </c>
      <c r="RQP427" s="165" t="s">
        <v>340</v>
      </c>
      <c r="RQQ427" s="165" t="s">
        <v>340</v>
      </c>
      <c r="RQR427" s="165" t="s">
        <v>340</v>
      </c>
      <c r="RQS427" s="165" t="s">
        <v>340</v>
      </c>
      <c r="RQT427" s="165" t="s">
        <v>340</v>
      </c>
      <c r="RQU427" s="165" t="s">
        <v>340</v>
      </c>
      <c r="RQV427" s="165" t="s">
        <v>340</v>
      </c>
      <c r="RQW427" s="165" t="s">
        <v>340</v>
      </c>
      <c r="RQX427" s="165" t="s">
        <v>340</v>
      </c>
      <c r="RQY427" s="165" t="s">
        <v>340</v>
      </c>
      <c r="RQZ427" s="165" t="s">
        <v>340</v>
      </c>
      <c r="RRA427" s="165" t="s">
        <v>340</v>
      </c>
      <c r="RRB427" s="165" t="s">
        <v>340</v>
      </c>
      <c r="RRC427" s="165" t="s">
        <v>340</v>
      </c>
      <c r="RRD427" s="165" t="s">
        <v>340</v>
      </c>
      <c r="RRE427" s="165" t="s">
        <v>340</v>
      </c>
      <c r="RRF427" s="165" t="s">
        <v>340</v>
      </c>
      <c r="RRG427" s="165" t="s">
        <v>340</v>
      </c>
      <c r="RRH427" s="165" t="s">
        <v>340</v>
      </c>
      <c r="RRI427" s="165" t="s">
        <v>340</v>
      </c>
      <c r="RRJ427" s="165" t="s">
        <v>340</v>
      </c>
      <c r="RRK427" s="165" t="s">
        <v>340</v>
      </c>
      <c r="RRL427" s="165" t="s">
        <v>340</v>
      </c>
      <c r="RRM427" s="165" t="s">
        <v>340</v>
      </c>
      <c r="RRN427" s="165" t="s">
        <v>340</v>
      </c>
      <c r="RRO427" s="165" t="s">
        <v>340</v>
      </c>
      <c r="RRP427" s="165" t="s">
        <v>340</v>
      </c>
      <c r="RRQ427" s="165" t="s">
        <v>340</v>
      </c>
      <c r="RRR427" s="165" t="s">
        <v>340</v>
      </c>
      <c r="RRS427" s="165" t="s">
        <v>340</v>
      </c>
      <c r="RRT427" s="165" t="s">
        <v>340</v>
      </c>
      <c r="RRU427" s="165" t="s">
        <v>340</v>
      </c>
      <c r="RRV427" s="165" t="s">
        <v>340</v>
      </c>
      <c r="RRW427" s="165" t="s">
        <v>340</v>
      </c>
      <c r="RRX427" s="165" t="s">
        <v>340</v>
      </c>
      <c r="RRY427" s="165" t="s">
        <v>340</v>
      </c>
      <c r="RRZ427" s="165" t="s">
        <v>340</v>
      </c>
      <c r="RSA427" s="165" t="s">
        <v>340</v>
      </c>
      <c r="RSB427" s="165" t="s">
        <v>340</v>
      </c>
      <c r="RSC427" s="165" t="s">
        <v>340</v>
      </c>
      <c r="RSD427" s="165" t="s">
        <v>340</v>
      </c>
      <c r="RSE427" s="165" t="s">
        <v>340</v>
      </c>
      <c r="RSF427" s="165" t="s">
        <v>340</v>
      </c>
      <c r="RSG427" s="165" t="s">
        <v>340</v>
      </c>
      <c r="RSH427" s="165" t="s">
        <v>340</v>
      </c>
      <c r="RSI427" s="165" t="s">
        <v>340</v>
      </c>
      <c r="RSJ427" s="165" t="s">
        <v>340</v>
      </c>
      <c r="RSK427" s="165" t="s">
        <v>340</v>
      </c>
      <c r="RSL427" s="165" t="s">
        <v>340</v>
      </c>
      <c r="RSM427" s="165" t="s">
        <v>340</v>
      </c>
      <c r="RSN427" s="165" t="s">
        <v>340</v>
      </c>
      <c r="RSO427" s="165" t="s">
        <v>340</v>
      </c>
      <c r="RSP427" s="165" t="s">
        <v>340</v>
      </c>
      <c r="RSQ427" s="165" t="s">
        <v>340</v>
      </c>
      <c r="RSR427" s="165" t="s">
        <v>340</v>
      </c>
      <c r="RSS427" s="165" t="s">
        <v>340</v>
      </c>
      <c r="RST427" s="165" t="s">
        <v>340</v>
      </c>
      <c r="RSU427" s="165" t="s">
        <v>340</v>
      </c>
      <c r="RSV427" s="165" t="s">
        <v>340</v>
      </c>
      <c r="RSW427" s="165" t="s">
        <v>340</v>
      </c>
      <c r="RSX427" s="165" t="s">
        <v>340</v>
      </c>
      <c r="RSY427" s="165" t="s">
        <v>340</v>
      </c>
      <c r="RSZ427" s="165" t="s">
        <v>340</v>
      </c>
      <c r="RTA427" s="165" t="s">
        <v>340</v>
      </c>
      <c r="RTB427" s="165" t="s">
        <v>340</v>
      </c>
      <c r="RTC427" s="165" t="s">
        <v>340</v>
      </c>
      <c r="RTD427" s="165" t="s">
        <v>340</v>
      </c>
      <c r="RTE427" s="165" t="s">
        <v>340</v>
      </c>
      <c r="RTF427" s="165" t="s">
        <v>340</v>
      </c>
      <c r="RTG427" s="165" t="s">
        <v>340</v>
      </c>
      <c r="RTH427" s="165" t="s">
        <v>340</v>
      </c>
      <c r="RTI427" s="165" t="s">
        <v>340</v>
      </c>
      <c r="RTJ427" s="165" t="s">
        <v>340</v>
      </c>
      <c r="RTK427" s="165" t="s">
        <v>340</v>
      </c>
      <c r="RTL427" s="165" t="s">
        <v>340</v>
      </c>
      <c r="RTM427" s="165" t="s">
        <v>340</v>
      </c>
      <c r="RTN427" s="165" t="s">
        <v>340</v>
      </c>
      <c r="RTO427" s="165" t="s">
        <v>340</v>
      </c>
      <c r="RTP427" s="165" t="s">
        <v>340</v>
      </c>
      <c r="RTQ427" s="165" t="s">
        <v>340</v>
      </c>
      <c r="RTR427" s="165" t="s">
        <v>340</v>
      </c>
      <c r="RTS427" s="165" t="s">
        <v>340</v>
      </c>
      <c r="RTT427" s="165" t="s">
        <v>340</v>
      </c>
      <c r="RTU427" s="165" t="s">
        <v>340</v>
      </c>
      <c r="RTV427" s="165" t="s">
        <v>340</v>
      </c>
      <c r="RTW427" s="165" t="s">
        <v>340</v>
      </c>
      <c r="RTX427" s="165" t="s">
        <v>340</v>
      </c>
      <c r="RTY427" s="165" t="s">
        <v>340</v>
      </c>
      <c r="RTZ427" s="165" t="s">
        <v>340</v>
      </c>
      <c r="RUA427" s="165" t="s">
        <v>340</v>
      </c>
      <c r="RUB427" s="165" t="s">
        <v>340</v>
      </c>
      <c r="RUC427" s="165" t="s">
        <v>340</v>
      </c>
      <c r="RUD427" s="165" t="s">
        <v>340</v>
      </c>
      <c r="RUE427" s="165" t="s">
        <v>340</v>
      </c>
      <c r="RUF427" s="165" t="s">
        <v>340</v>
      </c>
      <c r="RUG427" s="165" t="s">
        <v>340</v>
      </c>
      <c r="RUH427" s="165" t="s">
        <v>340</v>
      </c>
      <c r="RUI427" s="165" t="s">
        <v>340</v>
      </c>
      <c r="RUJ427" s="165" t="s">
        <v>340</v>
      </c>
      <c r="RUK427" s="165" t="s">
        <v>340</v>
      </c>
      <c r="RUL427" s="165" t="s">
        <v>340</v>
      </c>
      <c r="RUM427" s="165" t="s">
        <v>340</v>
      </c>
      <c r="RUN427" s="165" t="s">
        <v>340</v>
      </c>
      <c r="RUO427" s="165" t="s">
        <v>340</v>
      </c>
      <c r="RUP427" s="165" t="s">
        <v>340</v>
      </c>
      <c r="RUQ427" s="165" t="s">
        <v>340</v>
      </c>
      <c r="RUR427" s="165" t="s">
        <v>340</v>
      </c>
      <c r="RUS427" s="165" t="s">
        <v>340</v>
      </c>
      <c r="RUT427" s="165" t="s">
        <v>340</v>
      </c>
      <c r="RUU427" s="165" t="s">
        <v>340</v>
      </c>
      <c r="RUV427" s="165" t="s">
        <v>340</v>
      </c>
      <c r="RUW427" s="165" t="s">
        <v>340</v>
      </c>
      <c r="RUX427" s="165" t="s">
        <v>340</v>
      </c>
      <c r="RUY427" s="165" t="s">
        <v>340</v>
      </c>
      <c r="RUZ427" s="165" t="s">
        <v>340</v>
      </c>
      <c r="RVA427" s="165" t="s">
        <v>340</v>
      </c>
      <c r="RVB427" s="165" t="s">
        <v>340</v>
      </c>
      <c r="RVC427" s="165" t="s">
        <v>340</v>
      </c>
      <c r="RVD427" s="165" t="s">
        <v>340</v>
      </c>
      <c r="RVE427" s="165" t="s">
        <v>340</v>
      </c>
      <c r="RVF427" s="165" t="s">
        <v>340</v>
      </c>
      <c r="RVG427" s="165" t="s">
        <v>340</v>
      </c>
      <c r="RVH427" s="165" t="s">
        <v>340</v>
      </c>
      <c r="RVI427" s="165" t="s">
        <v>340</v>
      </c>
      <c r="RVJ427" s="165" t="s">
        <v>340</v>
      </c>
      <c r="RVK427" s="165" t="s">
        <v>340</v>
      </c>
      <c r="RVL427" s="165" t="s">
        <v>340</v>
      </c>
      <c r="RVM427" s="165" t="s">
        <v>340</v>
      </c>
      <c r="RVN427" s="165" t="s">
        <v>340</v>
      </c>
      <c r="RVO427" s="165" t="s">
        <v>340</v>
      </c>
      <c r="RVP427" s="165" t="s">
        <v>340</v>
      </c>
      <c r="RVQ427" s="165" t="s">
        <v>340</v>
      </c>
      <c r="RVR427" s="165" t="s">
        <v>340</v>
      </c>
      <c r="RVS427" s="165" t="s">
        <v>340</v>
      </c>
      <c r="RVT427" s="165" t="s">
        <v>340</v>
      </c>
      <c r="RVU427" s="165" t="s">
        <v>340</v>
      </c>
      <c r="RVV427" s="165" t="s">
        <v>340</v>
      </c>
      <c r="RVW427" s="165" t="s">
        <v>340</v>
      </c>
      <c r="RVX427" s="165" t="s">
        <v>340</v>
      </c>
      <c r="RVY427" s="165" t="s">
        <v>340</v>
      </c>
      <c r="RVZ427" s="165" t="s">
        <v>340</v>
      </c>
      <c r="RWA427" s="165" t="s">
        <v>340</v>
      </c>
      <c r="RWB427" s="165" t="s">
        <v>340</v>
      </c>
      <c r="RWC427" s="165" t="s">
        <v>340</v>
      </c>
      <c r="RWD427" s="165" t="s">
        <v>340</v>
      </c>
      <c r="RWE427" s="165" t="s">
        <v>340</v>
      </c>
      <c r="RWF427" s="165" t="s">
        <v>340</v>
      </c>
      <c r="RWG427" s="165" t="s">
        <v>340</v>
      </c>
      <c r="RWH427" s="165" t="s">
        <v>340</v>
      </c>
      <c r="RWI427" s="165" t="s">
        <v>340</v>
      </c>
      <c r="RWJ427" s="165" t="s">
        <v>340</v>
      </c>
      <c r="RWK427" s="165" t="s">
        <v>340</v>
      </c>
      <c r="RWL427" s="165" t="s">
        <v>340</v>
      </c>
      <c r="RWM427" s="165" t="s">
        <v>340</v>
      </c>
      <c r="RWN427" s="165" t="s">
        <v>340</v>
      </c>
      <c r="RWO427" s="165" t="s">
        <v>340</v>
      </c>
      <c r="RWP427" s="165" t="s">
        <v>340</v>
      </c>
      <c r="RWQ427" s="165" t="s">
        <v>340</v>
      </c>
      <c r="RWR427" s="165" t="s">
        <v>340</v>
      </c>
      <c r="RWS427" s="165" t="s">
        <v>340</v>
      </c>
      <c r="RWT427" s="165" t="s">
        <v>340</v>
      </c>
      <c r="RWU427" s="165" t="s">
        <v>340</v>
      </c>
      <c r="RWV427" s="165" t="s">
        <v>340</v>
      </c>
      <c r="RWW427" s="165" t="s">
        <v>340</v>
      </c>
      <c r="RWX427" s="165" t="s">
        <v>340</v>
      </c>
      <c r="RWY427" s="165" t="s">
        <v>340</v>
      </c>
      <c r="RWZ427" s="165" t="s">
        <v>340</v>
      </c>
      <c r="RXA427" s="165" t="s">
        <v>340</v>
      </c>
      <c r="RXB427" s="165" t="s">
        <v>340</v>
      </c>
      <c r="RXC427" s="165" t="s">
        <v>340</v>
      </c>
      <c r="RXD427" s="165" t="s">
        <v>340</v>
      </c>
      <c r="RXE427" s="165" t="s">
        <v>340</v>
      </c>
      <c r="RXF427" s="165" t="s">
        <v>340</v>
      </c>
      <c r="RXG427" s="165" t="s">
        <v>340</v>
      </c>
      <c r="RXH427" s="165" t="s">
        <v>340</v>
      </c>
      <c r="RXI427" s="165" t="s">
        <v>340</v>
      </c>
      <c r="RXJ427" s="165" t="s">
        <v>340</v>
      </c>
      <c r="RXK427" s="165" t="s">
        <v>340</v>
      </c>
      <c r="RXL427" s="165" t="s">
        <v>340</v>
      </c>
      <c r="RXM427" s="165" t="s">
        <v>340</v>
      </c>
      <c r="RXN427" s="165" t="s">
        <v>340</v>
      </c>
      <c r="RXO427" s="165" t="s">
        <v>340</v>
      </c>
      <c r="RXP427" s="165" t="s">
        <v>340</v>
      </c>
      <c r="RXQ427" s="165" t="s">
        <v>340</v>
      </c>
      <c r="RXR427" s="165" t="s">
        <v>340</v>
      </c>
      <c r="RXS427" s="165" t="s">
        <v>340</v>
      </c>
      <c r="RXT427" s="165" t="s">
        <v>340</v>
      </c>
      <c r="RXU427" s="165" t="s">
        <v>340</v>
      </c>
      <c r="RXV427" s="165" t="s">
        <v>340</v>
      </c>
      <c r="RXW427" s="165" t="s">
        <v>340</v>
      </c>
      <c r="RXX427" s="165" t="s">
        <v>340</v>
      </c>
      <c r="RXY427" s="165" t="s">
        <v>340</v>
      </c>
      <c r="RXZ427" s="165" t="s">
        <v>340</v>
      </c>
      <c r="RYA427" s="165" t="s">
        <v>340</v>
      </c>
      <c r="RYB427" s="165" t="s">
        <v>340</v>
      </c>
      <c r="RYC427" s="165" t="s">
        <v>340</v>
      </c>
      <c r="RYD427" s="165" t="s">
        <v>340</v>
      </c>
      <c r="RYE427" s="165" t="s">
        <v>340</v>
      </c>
      <c r="RYF427" s="165" t="s">
        <v>340</v>
      </c>
      <c r="RYG427" s="165" t="s">
        <v>340</v>
      </c>
      <c r="RYH427" s="165" t="s">
        <v>340</v>
      </c>
      <c r="RYI427" s="165" t="s">
        <v>340</v>
      </c>
      <c r="RYJ427" s="165" t="s">
        <v>340</v>
      </c>
      <c r="RYK427" s="165" t="s">
        <v>340</v>
      </c>
      <c r="RYL427" s="165" t="s">
        <v>340</v>
      </c>
      <c r="RYM427" s="165" t="s">
        <v>340</v>
      </c>
      <c r="RYN427" s="165" t="s">
        <v>340</v>
      </c>
      <c r="RYO427" s="165" t="s">
        <v>340</v>
      </c>
      <c r="RYP427" s="165" t="s">
        <v>340</v>
      </c>
      <c r="RYQ427" s="165" t="s">
        <v>340</v>
      </c>
      <c r="RYR427" s="165" t="s">
        <v>340</v>
      </c>
      <c r="RYS427" s="165" t="s">
        <v>340</v>
      </c>
      <c r="RYT427" s="165" t="s">
        <v>340</v>
      </c>
      <c r="RYU427" s="165" t="s">
        <v>340</v>
      </c>
      <c r="RYV427" s="165" t="s">
        <v>340</v>
      </c>
      <c r="RYW427" s="165" t="s">
        <v>340</v>
      </c>
      <c r="RYX427" s="165" t="s">
        <v>340</v>
      </c>
      <c r="RYY427" s="165" t="s">
        <v>340</v>
      </c>
      <c r="RYZ427" s="165" t="s">
        <v>340</v>
      </c>
      <c r="RZA427" s="165" t="s">
        <v>340</v>
      </c>
      <c r="RZB427" s="165" t="s">
        <v>340</v>
      </c>
      <c r="RZC427" s="165" t="s">
        <v>340</v>
      </c>
      <c r="RZD427" s="165" t="s">
        <v>340</v>
      </c>
      <c r="RZE427" s="165" t="s">
        <v>340</v>
      </c>
      <c r="RZF427" s="165" t="s">
        <v>340</v>
      </c>
      <c r="RZG427" s="165" t="s">
        <v>340</v>
      </c>
      <c r="RZH427" s="165" t="s">
        <v>340</v>
      </c>
      <c r="RZI427" s="165" t="s">
        <v>340</v>
      </c>
      <c r="RZJ427" s="165" t="s">
        <v>340</v>
      </c>
      <c r="RZK427" s="165" t="s">
        <v>340</v>
      </c>
      <c r="RZL427" s="165" t="s">
        <v>340</v>
      </c>
      <c r="RZM427" s="165" t="s">
        <v>340</v>
      </c>
      <c r="RZN427" s="165" t="s">
        <v>340</v>
      </c>
      <c r="RZO427" s="165" t="s">
        <v>340</v>
      </c>
      <c r="RZP427" s="165" t="s">
        <v>340</v>
      </c>
      <c r="RZQ427" s="165" t="s">
        <v>340</v>
      </c>
      <c r="RZR427" s="165" t="s">
        <v>340</v>
      </c>
      <c r="RZS427" s="165" t="s">
        <v>340</v>
      </c>
      <c r="RZT427" s="165" t="s">
        <v>340</v>
      </c>
      <c r="RZU427" s="165" t="s">
        <v>340</v>
      </c>
      <c r="RZV427" s="165" t="s">
        <v>340</v>
      </c>
      <c r="RZW427" s="165" t="s">
        <v>340</v>
      </c>
      <c r="RZX427" s="165" t="s">
        <v>340</v>
      </c>
      <c r="RZY427" s="165" t="s">
        <v>340</v>
      </c>
      <c r="RZZ427" s="165" t="s">
        <v>340</v>
      </c>
      <c r="SAA427" s="165" t="s">
        <v>340</v>
      </c>
      <c r="SAB427" s="165" t="s">
        <v>340</v>
      </c>
      <c r="SAC427" s="165" t="s">
        <v>340</v>
      </c>
      <c r="SAD427" s="165" t="s">
        <v>340</v>
      </c>
      <c r="SAE427" s="165" t="s">
        <v>340</v>
      </c>
      <c r="SAF427" s="165" t="s">
        <v>340</v>
      </c>
      <c r="SAG427" s="165" t="s">
        <v>340</v>
      </c>
      <c r="SAH427" s="165" t="s">
        <v>340</v>
      </c>
      <c r="SAI427" s="165" t="s">
        <v>340</v>
      </c>
      <c r="SAJ427" s="165" t="s">
        <v>340</v>
      </c>
      <c r="SAK427" s="165" t="s">
        <v>340</v>
      </c>
      <c r="SAL427" s="165" t="s">
        <v>340</v>
      </c>
      <c r="SAM427" s="165" t="s">
        <v>340</v>
      </c>
      <c r="SAN427" s="165" t="s">
        <v>340</v>
      </c>
      <c r="SAO427" s="165" t="s">
        <v>340</v>
      </c>
      <c r="SAP427" s="165" t="s">
        <v>340</v>
      </c>
      <c r="SAQ427" s="165" t="s">
        <v>340</v>
      </c>
      <c r="SAR427" s="165" t="s">
        <v>340</v>
      </c>
      <c r="SAS427" s="165" t="s">
        <v>340</v>
      </c>
      <c r="SAT427" s="165" t="s">
        <v>340</v>
      </c>
      <c r="SAU427" s="165" t="s">
        <v>340</v>
      </c>
      <c r="SAV427" s="165" t="s">
        <v>340</v>
      </c>
      <c r="SAW427" s="165" t="s">
        <v>340</v>
      </c>
      <c r="SAX427" s="165" t="s">
        <v>340</v>
      </c>
      <c r="SAY427" s="165" t="s">
        <v>340</v>
      </c>
      <c r="SAZ427" s="165" t="s">
        <v>340</v>
      </c>
      <c r="SBA427" s="165" t="s">
        <v>340</v>
      </c>
      <c r="SBB427" s="165" t="s">
        <v>340</v>
      </c>
      <c r="SBC427" s="165" t="s">
        <v>340</v>
      </c>
      <c r="SBD427" s="165" t="s">
        <v>340</v>
      </c>
      <c r="SBE427" s="165" t="s">
        <v>340</v>
      </c>
      <c r="SBF427" s="165" t="s">
        <v>340</v>
      </c>
      <c r="SBG427" s="165" t="s">
        <v>340</v>
      </c>
      <c r="SBH427" s="165" t="s">
        <v>340</v>
      </c>
      <c r="SBI427" s="165" t="s">
        <v>340</v>
      </c>
      <c r="SBJ427" s="165" t="s">
        <v>340</v>
      </c>
      <c r="SBK427" s="165" t="s">
        <v>340</v>
      </c>
      <c r="SBL427" s="165" t="s">
        <v>340</v>
      </c>
      <c r="SBM427" s="165" t="s">
        <v>340</v>
      </c>
      <c r="SBN427" s="165" t="s">
        <v>340</v>
      </c>
      <c r="SBO427" s="165" t="s">
        <v>340</v>
      </c>
      <c r="SBP427" s="165" t="s">
        <v>340</v>
      </c>
      <c r="SBQ427" s="165" t="s">
        <v>340</v>
      </c>
      <c r="SBR427" s="165" t="s">
        <v>340</v>
      </c>
      <c r="SBS427" s="165" t="s">
        <v>340</v>
      </c>
      <c r="SBT427" s="165" t="s">
        <v>340</v>
      </c>
      <c r="SBU427" s="165" t="s">
        <v>340</v>
      </c>
      <c r="SBV427" s="165" t="s">
        <v>340</v>
      </c>
      <c r="SBW427" s="165" t="s">
        <v>340</v>
      </c>
      <c r="SBX427" s="165" t="s">
        <v>340</v>
      </c>
      <c r="SBY427" s="165" t="s">
        <v>340</v>
      </c>
      <c r="SBZ427" s="165" t="s">
        <v>340</v>
      </c>
      <c r="SCA427" s="165" t="s">
        <v>340</v>
      </c>
      <c r="SCB427" s="165" t="s">
        <v>340</v>
      </c>
      <c r="SCC427" s="165" t="s">
        <v>340</v>
      </c>
      <c r="SCD427" s="165" t="s">
        <v>340</v>
      </c>
      <c r="SCE427" s="165" t="s">
        <v>340</v>
      </c>
      <c r="SCF427" s="165" t="s">
        <v>340</v>
      </c>
      <c r="SCG427" s="165" t="s">
        <v>340</v>
      </c>
      <c r="SCH427" s="165" t="s">
        <v>340</v>
      </c>
      <c r="SCI427" s="165" t="s">
        <v>340</v>
      </c>
      <c r="SCJ427" s="165" t="s">
        <v>340</v>
      </c>
      <c r="SCK427" s="165" t="s">
        <v>340</v>
      </c>
      <c r="SCL427" s="165" t="s">
        <v>340</v>
      </c>
      <c r="SCM427" s="165" t="s">
        <v>340</v>
      </c>
      <c r="SCN427" s="165" t="s">
        <v>340</v>
      </c>
      <c r="SCO427" s="165" t="s">
        <v>340</v>
      </c>
      <c r="SCP427" s="165" t="s">
        <v>340</v>
      </c>
      <c r="SCQ427" s="165" t="s">
        <v>340</v>
      </c>
      <c r="SCR427" s="165" t="s">
        <v>340</v>
      </c>
      <c r="SCS427" s="165" t="s">
        <v>340</v>
      </c>
      <c r="SCT427" s="165" t="s">
        <v>340</v>
      </c>
      <c r="SCU427" s="165" t="s">
        <v>340</v>
      </c>
      <c r="SCV427" s="165" t="s">
        <v>340</v>
      </c>
      <c r="SCW427" s="165" t="s">
        <v>340</v>
      </c>
      <c r="SCX427" s="165" t="s">
        <v>340</v>
      </c>
      <c r="SCY427" s="165" t="s">
        <v>340</v>
      </c>
      <c r="SCZ427" s="165" t="s">
        <v>340</v>
      </c>
      <c r="SDA427" s="165" t="s">
        <v>340</v>
      </c>
      <c r="SDB427" s="165" t="s">
        <v>340</v>
      </c>
      <c r="SDC427" s="165" t="s">
        <v>340</v>
      </c>
      <c r="SDD427" s="165" t="s">
        <v>340</v>
      </c>
      <c r="SDE427" s="165" t="s">
        <v>340</v>
      </c>
      <c r="SDF427" s="165" t="s">
        <v>340</v>
      </c>
      <c r="SDG427" s="165" t="s">
        <v>340</v>
      </c>
      <c r="SDH427" s="165" t="s">
        <v>340</v>
      </c>
      <c r="SDI427" s="165" t="s">
        <v>340</v>
      </c>
      <c r="SDJ427" s="165" t="s">
        <v>340</v>
      </c>
      <c r="SDK427" s="165" t="s">
        <v>340</v>
      </c>
      <c r="SDL427" s="165" t="s">
        <v>340</v>
      </c>
      <c r="SDM427" s="165" t="s">
        <v>340</v>
      </c>
      <c r="SDN427" s="165" t="s">
        <v>340</v>
      </c>
      <c r="SDO427" s="165" t="s">
        <v>340</v>
      </c>
      <c r="SDP427" s="165" t="s">
        <v>340</v>
      </c>
      <c r="SDQ427" s="165" t="s">
        <v>340</v>
      </c>
      <c r="SDR427" s="165" t="s">
        <v>340</v>
      </c>
      <c r="SDS427" s="165" t="s">
        <v>340</v>
      </c>
      <c r="SDT427" s="165" t="s">
        <v>340</v>
      </c>
      <c r="SDU427" s="165" t="s">
        <v>340</v>
      </c>
      <c r="SDV427" s="165" t="s">
        <v>340</v>
      </c>
      <c r="SDW427" s="165" t="s">
        <v>340</v>
      </c>
      <c r="SDX427" s="165" t="s">
        <v>340</v>
      </c>
      <c r="SDY427" s="165" t="s">
        <v>340</v>
      </c>
      <c r="SDZ427" s="165" t="s">
        <v>340</v>
      </c>
      <c r="SEA427" s="165" t="s">
        <v>340</v>
      </c>
      <c r="SEB427" s="165" t="s">
        <v>340</v>
      </c>
      <c r="SEC427" s="165" t="s">
        <v>340</v>
      </c>
      <c r="SED427" s="165" t="s">
        <v>340</v>
      </c>
      <c r="SEE427" s="165" t="s">
        <v>340</v>
      </c>
      <c r="SEF427" s="165" t="s">
        <v>340</v>
      </c>
      <c r="SEG427" s="165" t="s">
        <v>340</v>
      </c>
      <c r="SEH427" s="165" t="s">
        <v>340</v>
      </c>
      <c r="SEI427" s="165" t="s">
        <v>340</v>
      </c>
      <c r="SEJ427" s="165" t="s">
        <v>340</v>
      </c>
      <c r="SEK427" s="165" t="s">
        <v>340</v>
      </c>
      <c r="SEL427" s="165" t="s">
        <v>340</v>
      </c>
      <c r="SEM427" s="165" t="s">
        <v>340</v>
      </c>
      <c r="SEN427" s="165" t="s">
        <v>340</v>
      </c>
      <c r="SEO427" s="165" t="s">
        <v>340</v>
      </c>
      <c r="SEP427" s="165" t="s">
        <v>340</v>
      </c>
      <c r="SEQ427" s="165" t="s">
        <v>340</v>
      </c>
      <c r="SER427" s="165" t="s">
        <v>340</v>
      </c>
      <c r="SES427" s="165" t="s">
        <v>340</v>
      </c>
      <c r="SET427" s="165" t="s">
        <v>340</v>
      </c>
      <c r="SEU427" s="165" t="s">
        <v>340</v>
      </c>
      <c r="SEV427" s="165" t="s">
        <v>340</v>
      </c>
      <c r="SEW427" s="165" t="s">
        <v>340</v>
      </c>
      <c r="SEX427" s="165" t="s">
        <v>340</v>
      </c>
      <c r="SEY427" s="165" t="s">
        <v>340</v>
      </c>
      <c r="SEZ427" s="165" t="s">
        <v>340</v>
      </c>
      <c r="SFA427" s="165" t="s">
        <v>340</v>
      </c>
      <c r="SFB427" s="165" t="s">
        <v>340</v>
      </c>
      <c r="SFC427" s="165" t="s">
        <v>340</v>
      </c>
      <c r="SFD427" s="165" t="s">
        <v>340</v>
      </c>
      <c r="SFE427" s="165" t="s">
        <v>340</v>
      </c>
      <c r="SFF427" s="165" t="s">
        <v>340</v>
      </c>
      <c r="SFG427" s="165" t="s">
        <v>340</v>
      </c>
      <c r="SFH427" s="165" t="s">
        <v>340</v>
      </c>
      <c r="SFI427" s="165" t="s">
        <v>340</v>
      </c>
      <c r="SFJ427" s="165" t="s">
        <v>340</v>
      </c>
      <c r="SFK427" s="165" t="s">
        <v>340</v>
      </c>
      <c r="SFL427" s="165" t="s">
        <v>340</v>
      </c>
      <c r="SFM427" s="165" t="s">
        <v>340</v>
      </c>
      <c r="SFN427" s="165" t="s">
        <v>340</v>
      </c>
      <c r="SFO427" s="165" t="s">
        <v>340</v>
      </c>
      <c r="SFP427" s="165" t="s">
        <v>340</v>
      </c>
      <c r="SFQ427" s="165" t="s">
        <v>340</v>
      </c>
      <c r="SFR427" s="165" t="s">
        <v>340</v>
      </c>
      <c r="SFS427" s="165" t="s">
        <v>340</v>
      </c>
      <c r="SFT427" s="165" t="s">
        <v>340</v>
      </c>
      <c r="SFU427" s="165" t="s">
        <v>340</v>
      </c>
      <c r="SFV427" s="165" t="s">
        <v>340</v>
      </c>
      <c r="SFW427" s="165" t="s">
        <v>340</v>
      </c>
      <c r="SFX427" s="165" t="s">
        <v>340</v>
      </c>
      <c r="SFY427" s="165" t="s">
        <v>340</v>
      </c>
      <c r="SFZ427" s="165" t="s">
        <v>340</v>
      </c>
      <c r="SGA427" s="165" t="s">
        <v>340</v>
      </c>
      <c r="SGB427" s="165" t="s">
        <v>340</v>
      </c>
      <c r="SGC427" s="165" t="s">
        <v>340</v>
      </c>
      <c r="SGD427" s="165" t="s">
        <v>340</v>
      </c>
      <c r="SGE427" s="165" t="s">
        <v>340</v>
      </c>
      <c r="SGF427" s="165" t="s">
        <v>340</v>
      </c>
      <c r="SGG427" s="165" t="s">
        <v>340</v>
      </c>
      <c r="SGH427" s="165" t="s">
        <v>340</v>
      </c>
      <c r="SGI427" s="165" t="s">
        <v>340</v>
      </c>
      <c r="SGJ427" s="165" t="s">
        <v>340</v>
      </c>
      <c r="SGK427" s="165" t="s">
        <v>340</v>
      </c>
      <c r="SGL427" s="165" t="s">
        <v>340</v>
      </c>
      <c r="SGM427" s="165" t="s">
        <v>340</v>
      </c>
      <c r="SGN427" s="165" t="s">
        <v>340</v>
      </c>
      <c r="SGO427" s="165" t="s">
        <v>340</v>
      </c>
      <c r="SGP427" s="165" t="s">
        <v>340</v>
      </c>
      <c r="SGQ427" s="165" t="s">
        <v>340</v>
      </c>
      <c r="SGR427" s="165" t="s">
        <v>340</v>
      </c>
      <c r="SGS427" s="165" t="s">
        <v>340</v>
      </c>
      <c r="SGT427" s="165" t="s">
        <v>340</v>
      </c>
      <c r="SGU427" s="165" t="s">
        <v>340</v>
      </c>
      <c r="SGV427" s="165" t="s">
        <v>340</v>
      </c>
      <c r="SGW427" s="165" t="s">
        <v>340</v>
      </c>
      <c r="SGX427" s="165" t="s">
        <v>340</v>
      </c>
      <c r="SGY427" s="165" t="s">
        <v>340</v>
      </c>
      <c r="SGZ427" s="165" t="s">
        <v>340</v>
      </c>
      <c r="SHA427" s="165" t="s">
        <v>340</v>
      </c>
      <c r="SHB427" s="165" t="s">
        <v>340</v>
      </c>
      <c r="SHC427" s="165" t="s">
        <v>340</v>
      </c>
      <c r="SHD427" s="165" t="s">
        <v>340</v>
      </c>
      <c r="SHE427" s="165" t="s">
        <v>340</v>
      </c>
      <c r="SHF427" s="165" t="s">
        <v>340</v>
      </c>
      <c r="SHG427" s="165" t="s">
        <v>340</v>
      </c>
      <c r="SHH427" s="165" t="s">
        <v>340</v>
      </c>
      <c r="SHI427" s="165" t="s">
        <v>340</v>
      </c>
      <c r="SHJ427" s="165" t="s">
        <v>340</v>
      </c>
      <c r="SHK427" s="165" t="s">
        <v>340</v>
      </c>
      <c r="SHL427" s="165" t="s">
        <v>340</v>
      </c>
      <c r="SHM427" s="165" t="s">
        <v>340</v>
      </c>
      <c r="SHN427" s="165" t="s">
        <v>340</v>
      </c>
      <c r="SHO427" s="165" t="s">
        <v>340</v>
      </c>
      <c r="SHP427" s="165" t="s">
        <v>340</v>
      </c>
      <c r="SHQ427" s="165" t="s">
        <v>340</v>
      </c>
      <c r="SHR427" s="165" t="s">
        <v>340</v>
      </c>
      <c r="SHS427" s="165" t="s">
        <v>340</v>
      </c>
      <c r="SHT427" s="165" t="s">
        <v>340</v>
      </c>
      <c r="SHU427" s="165" t="s">
        <v>340</v>
      </c>
      <c r="SHV427" s="165" t="s">
        <v>340</v>
      </c>
      <c r="SHW427" s="165" t="s">
        <v>340</v>
      </c>
      <c r="SHX427" s="165" t="s">
        <v>340</v>
      </c>
      <c r="SHY427" s="165" t="s">
        <v>340</v>
      </c>
      <c r="SHZ427" s="165" t="s">
        <v>340</v>
      </c>
      <c r="SIA427" s="165" t="s">
        <v>340</v>
      </c>
      <c r="SIB427" s="165" t="s">
        <v>340</v>
      </c>
      <c r="SIC427" s="165" t="s">
        <v>340</v>
      </c>
      <c r="SID427" s="165" t="s">
        <v>340</v>
      </c>
      <c r="SIE427" s="165" t="s">
        <v>340</v>
      </c>
      <c r="SIF427" s="165" t="s">
        <v>340</v>
      </c>
      <c r="SIG427" s="165" t="s">
        <v>340</v>
      </c>
      <c r="SIH427" s="165" t="s">
        <v>340</v>
      </c>
      <c r="SII427" s="165" t="s">
        <v>340</v>
      </c>
      <c r="SIJ427" s="165" t="s">
        <v>340</v>
      </c>
      <c r="SIK427" s="165" t="s">
        <v>340</v>
      </c>
      <c r="SIL427" s="165" t="s">
        <v>340</v>
      </c>
      <c r="SIM427" s="165" t="s">
        <v>340</v>
      </c>
      <c r="SIN427" s="165" t="s">
        <v>340</v>
      </c>
      <c r="SIO427" s="165" t="s">
        <v>340</v>
      </c>
      <c r="SIP427" s="165" t="s">
        <v>340</v>
      </c>
      <c r="SIQ427" s="165" t="s">
        <v>340</v>
      </c>
      <c r="SIR427" s="165" t="s">
        <v>340</v>
      </c>
      <c r="SIS427" s="165" t="s">
        <v>340</v>
      </c>
      <c r="SIT427" s="165" t="s">
        <v>340</v>
      </c>
      <c r="SIU427" s="165" t="s">
        <v>340</v>
      </c>
      <c r="SIV427" s="165" t="s">
        <v>340</v>
      </c>
      <c r="SIW427" s="165" t="s">
        <v>340</v>
      </c>
      <c r="SIX427" s="165" t="s">
        <v>340</v>
      </c>
      <c r="SIY427" s="165" t="s">
        <v>340</v>
      </c>
      <c r="SIZ427" s="165" t="s">
        <v>340</v>
      </c>
      <c r="SJA427" s="165" t="s">
        <v>340</v>
      </c>
      <c r="SJB427" s="165" t="s">
        <v>340</v>
      </c>
      <c r="SJC427" s="165" t="s">
        <v>340</v>
      </c>
      <c r="SJD427" s="165" t="s">
        <v>340</v>
      </c>
      <c r="SJE427" s="165" t="s">
        <v>340</v>
      </c>
      <c r="SJF427" s="165" t="s">
        <v>340</v>
      </c>
      <c r="SJG427" s="165" t="s">
        <v>340</v>
      </c>
      <c r="SJH427" s="165" t="s">
        <v>340</v>
      </c>
      <c r="SJI427" s="165" t="s">
        <v>340</v>
      </c>
      <c r="SJJ427" s="165" t="s">
        <v>340</v>
      </c>
      <c r="SJK427" s="165" t="s">
        <v>340</v>
      </c>
      <c r="SJL427" s="165" t="s">
        <v>340</v>
      </c>
      <c r="SJM427" s="165" t="s">
        <v>340</v>
      </c>
      <c r="SJN427" s="165" t="s">
        <v>340</v>
      </c>
      <c r="SJO427" s="165" t="s">
        <v>340</v>
      </c>
      <c r="SJP427" s="165" t="s">
        <v>340</v>
      </c>
      <c r="SJQ427" s="165" t="s">
        <v>340</v>
      </c>
      <c r="SJR427" s="165" t="s">
        <v>340</v>
      </c>
      <c r="SJS427" s="165" t="s">
        <v>340</v>
      </c>
      <c r="SJT427" s="165" t="s">
        <v>340</v>
      </c>
      <c r="SJU427" s="165" t="s">
        <v>340</v>
      </c>
      <c r="SJV427" s="165" t="s">
        <v>340</v>
      </c>
      <c r="SJW427" s="165" t="s">
        <v>340</v>
      </c>
      <c r="SJX427" s="165" t="s">
        <v>340</v>
      </c>
      <c r="SJY427" s="165" t="s">
        <v>340</v>
      </c>
      <c r="SJZ427" s="165" t="s">
        <v>340</v>
      </c>
      <c r="SKA427" s="165" t="s">
        <v>340</v>
      </c>
      <c r="SKB427" s="165" t="s">
        <v>340</v>
      </c>
      <c r="SKC427" s="165" t="s">
        <v>340</v>
      </c>
      <c r="SKD427" s="165" t="s">
        <v>340</v>
      </c>
      <c r="SKE427" s="165" t="s">
        <v>340</v>
      </c>
      <c r="SKF427" s="165" t="s">
        <v>340</v>
      </c>
      <c r="SKG427" s="165" t="s">
        <v>340</v>
      </c>
      <c r="SKH427" s="165" t="s">
        <v>340</v>
      </c>
      <c r="SKI427" s="165" t="s">
        <v>340</v>
      </c>
      <c r="SKJ427" s="165" t="s">
        <v>340</v>
      </c>
      <c r="SKK427" s="165" t="s">
        <v>340</v>
      </c>
      <c r="SKL427" s="165" t="s">
        <v>340</v>
      </c>
      <c r="SKM427" s="165" t="s">
        <v>340</v>
      </c>
      <c r="SKN427" s="165" t="s">
        <v>340</v>
      </c>
      <c r="SKO427" s="165" t="s">
        <v>340</v>
      </c>
      <c r="SKP427" s="165" t="s">
        <v>340</v>
      </c>
      <c r="SKQ427" s="165" t="s">
        <v>340</v>
      </c>
      <c r="SKR427" s="165" t="s">
        <v>340</v>
      </c>
      <c r="SKS427" s="165" t="s">
        <v>340</v>
      </c>
      <c r="SKT427" s="165" t="s">
        <v>340</v>
      </c>
      <c r="SKU427" s="165" t="s">
        <v>340</v>
      </c>
      <c r="SKV427" s="165" t="s">
        <v>340</v>
      </c>
      <c r="SKW427" s="165" t="s">
        <v>340</v>
      </c>
      <c r="SKX427" s="165" t="s">
        <v>340</v>
      </c>
      <c r="SKY427" s="165" t="s">
        <v>340</v>
      </c>
      <c r="SKZ427" s="165" t="s">
        <v>340</v>
      </c>
      <c r="SLA427" s="165" t="s">
        <v>340</v>
      </c>
      <c r="SLB427" s="165" t="s">
        <v>340</v>
      </c>
      <c r="SLC427" s="165" t="s">
        <v>340</v>
      </c>
      <c r="SLD427" s="165" t="s">
        <v>340</v>
      </c>
      <c r="SLE427" s="165" t="s">
        <v>340</v>
      </c>
      <c r="SLF427" s="165" t="s">
        <v>340</v>
      </c>
      <c r="SLG427" s="165" t="s">
        <v>340</v>
      </c>
      <c r="SLH427" s="165" t="s">
        <v>340</v>
      </c>
      <c r="SLI427" s="165" t="s">
        <v>340</v>
      </c>
      <c r="SLJ427" s="165" t="s">
        <v>340</v>
      </c>
      <c r="SLK427" s="165" t="s">
        <v>340</v>
      </c>
      <c r="SLL427" s="165" t="s">
        <v>340</v>
      </c>
      <c r="SLM427" s="165" t="s">
        <v>340</v>
      </c>
      <c r="SLN427" s="165" t="s">
        <v>340</v>
      </c>
      <c r="SLO427" s="165" t="s">
        <v>340</v>
      </c>
      <c r="SLP427" s="165" t="s">
        <v>340</v>
      </c>
      <c r="SLQ427" s="165" t="s">
        <v>340</v>
      </c>
      <c r="SLR427" s="165" t="s">
        <v>340</v>
      </c>
      <c r="SLS427" s="165" t="s">
        <v>340</v>
      </c>
      <c r="SLT427" s="165" t="s">
        <v>340</v>
      </c>
      <c r="SLU427" s="165" t="s">
        <v>340</v>
      </c>
      <c r="SLV427" s="165" t="s">
        <v>340</v>
      </c>
      <c r="SLW427" s="165" t="s">
        <v>340</v>
      </c>
      <c r="SLX427" s="165" t="s">
        <v>340</v>
      </c>
      <c r="SLY427" s="165" t="s">
        <v>340</v>
      </c>
      <c r="SLZ427" s="165" t="s">
        <v>340</v>
      </c>
      <c r="SMA427" s="165" t="s">
        <v>340</v>
      </c>
      <c r="SMB427" s="165" t="s">
        <v>340</v>
      </c>
      <c r="SMC427" s="165" t="s">
        <v>340</v>
      </c>
      <c r="SMD427" s="165" t="s">
        <v>340</v>
      </c>
      <c r="SME427" s="165" t="s">
        <v>340</v>
      </c>
      <c r="SMF427" s="165" t="s">
        <v>340</v>
      </c>
      <c r="SMG427" s="165" t="s">
        <v>340</v>
      </c>
      <c r="SMH427" s="165" t="s">
        <v>340</v>
      </c>
      <c r="SMI427" s="165" t="s">
        <v>340</v>
      </c>
      <c r="SMJ427" s="165" t="s">
        <v>340</v>
      </c>
      <c r="SMK427" s="165" t="s">
        <v>340</v>
      </c>
      <c r="SML427" s="165" t="s">
        <v>340</v>
      </c>
      <c r="SMM427" s="165" t="s">
        <v>340</v>
      </c>
      <c r="SMN427" s="165" t="s">
        <v>340</v>
      </c>
      <c r="SMO427" s="165" t="s">
        <v>340</v>
      </c>
      <c r="SMP427" s="165" t="s">
        <v>340</v>
      </c>
      <c r="SMQ427" s="165" t="s">
        <v>340</v>
      </c>
      <c r="SMR427" s="165" t="s">
        <v>340</v>
      </c>
      <c r="SMS427" s="165" t="s">
        <v>340</v>
      </c>
      <c r="SMT427" s="165" t="s">
        <v>340</v>
      </c>
      <c r="SMU427" s="165" t="s">
        <v>340</v>
      </c>
      <c r="SMV427" s="165" t="s">
        <v>340</v>
      </c>
      <c r="SMW427" s="165" t="s">
        <v>340</v>
      </c>
      <c r="SMX427" s="165" t="s">
        <v>340</v>
      </c>
      <c r="SMY427" s="165" t="s">
        <v>340</v>
      </c>
      <c r="SMZ427" s="165" t="s">
        <v>340</v>
      </c>
      <c r="SNA427" s="165" t="s">
        <v>340</v>
      </c>
      <c r="SNB427" s="165" t="s">
        <v>340</v>
      </c>
      <c r="SNC427" s="165" t="s">
        <v>340</v>
      </c>
      <c r="SND427" s="165" t="s">
        <v>340</v>
      </c>
      <c r="SNE427" s="165" t="s">
        <v>340</v>
      </c>
      <c r="SNF427" s="165" t="s">
        <v>340</v>
      </c>
      <c r="SNG427" s="165" t="s">
        <v>340</v>
      </c>
      <c r="SNH427" s="165" t="s">
        <v>340</v>
      </c>
      <c r="SNI427" s="165" t="s">
        <v>340</v>
      </c>
      <c r="SNJ427" s="165" t="s">
        <v>340</v>
      </c>
      <c r="SNK427" s="165" t="s">
        <v>340</v>
      </c>
      <c r="SNL427" s="165" t="s">
        <v>340</v>
      </c>
      <c r="SNM427" s="165" t="s">
        <v>340</v>
      </c>
      <c r="SNN427" s="165" t="s">
        <v>340</v>
      </c>
      <c r="SNO427" s="165" t="s">
        <v>340</v>
      </c>
      <c r="SNP427" s="165" t="s">
        <v>340</v>
      </c>
      <c r="SNQ427" s="165" t="s">
        <v>340</v>
      </c>
      <c r="SNR427" s="165" t="s">
        <v>340</v>
      </c>
      <c r="SNS427" s="165" t="s">
        <v>340</v>
      </c>
      <c r="SNT427" s="165" t="s">
        <v>340</v>
      </c>
      <c r="SNU427" s="165" t="s">
        <v>340</v>
      </c>
      <c r="SNV427" s="165" t="s">
        <v>340</v>
      </c>
      <c r="SNW427" s="165" t="s">
        <v>340</v>
      </c>
      <c r="SNX427" s="165" t="s">
        <v>340</v>
      </c>
      <c r="SNY427" s="165" t="s">
        <v>340</v>
      </c>
      <c r="SNZ427" s="165" t="s">
        <v>340</v>
      </c>
      <c r="SOA427" s="165" t="s">
        <v>340</v>
      </c>
      <c r="SOB427" s="165" t="s">
        <v>340</v>
      </c>
      <c r="SOC427" s="165" t="s">
        <v>340</v>
      </c>
      <c r="SOD427" s="165" t="s">
        <v>340</v>
      </c>
      <c r="SOE427" s="165" t="s">
        <v>340</v>
      </c>
      <c r="SOF427" s="165" t="s">
        <v>340</v>
      </c>
      <c r="SOG427" s="165" t="s">
        <v>340</v>
      </c>
      <c r="SOH427" s="165" t="s">
        <v>340</v>
      </c>
      <c r="SOI427" s="165" t="s">
        <v>340</v>
      </c>
      <c r="SOJ427" s="165" t="s">
        <v>340</v>
      </c>
      <c r="SOK427" s="165" t="s">
        <v>340</v>
      </c>
      <c r="SOL427" s="165" t="s">
        <v>340</v>
      </c>
      <c r="SOM427" s="165" t="s">
        <v>340</v>
      </c>
      <c r="SON427" s="165" t="s">
        <v>340</v>
      </c>
      <c r="SOO427" s="165" t="s">
        <v>340</v>
      </c>
      <c r="SOP427" s="165" t="s">
        <v>340</v>
      </c>
      <c r="SOQ427" s="165" t="s">
        <v>340</v>
      </c>
      <c r="SOR427" s="165" t="s">
        <v>340</v>
      </c>
      <c r="SOS427" s="165" t="s">
        <v>340</v>
      </c>
      <c r="SOT427" s="165" t="s">
        <v>340</v>
      </c>
      <c r="SOU427" s="165" t="s">
        <v>340</v>
      </c>
      <c r="SOV427" s="165" t="s">
        <v>340</v>
      </c>
      <c r="SOW427" s="165" t="s">
        <v>340</v>
      </c>
      <c r="SOX427" s="165" t="s">
        <v>340</v>
      </c>
      <c r="SOY427" s="165" t="s">
        <v>340</v>
      </c>
      <c r="SOZ427" s="165" t="s">
        <v>340</v>
      </c>
      <c r="SPA427" s="165" t="s">
        <v>340</v>
      </c>
      <c r="SPB427" s="165" t="s">
        <v>340</v>
      </c>
      <c r="SPC427" s="165" t="s">
        <v>340</v>
      </c>
      <c r="SPD427" s="165" t="s">
        <v>340</v>
      </c>
      <c r="SPE427" s="165" t="s">
        <v>340</v>
      </c>
      <c r="SPF427" s="165" t="s">
        <v>340</v>
      </c>
      <c r="SPG427" s="165" t="s">
        <v>340</v>
      </c>
      <c r="SPH427" s="165" t="s">
        <v>340</v>
      </c>
      <c r="SPI427" s="165" t="s">
        <v>340</v>
      </c>
      <c r="SPJ427" s="165" t="s">
        <v>340</v>
      </c>
      <c r="SPK427" s="165" t="s">
        <v>340</v>
      </c>
      <c r="SPL427" s="165" t="s">
        <v>340</v>
      </c>
      <c r="SPM427" s="165" t="s">
        <v>340</v>
      </c>
      <c r="SPN427" s="165" t="s">
        <v>340</v>
      </c>
      <c r="SPO427" s="165" t="s">
        <v>340</v>
      </c>
      <c r="SPP427" s="165" t="s">
        <v>340</v>
      </c>
      <c r="SPQ427" s="165" t="s">
        <v>340</v>
      </c>
      <c r="SPR427" s="165" t="s">
        <v>340</v>
      </c>
      <c r="SPS427" s="165" t="s">
        <v>340</v>
      </c>
      <c r="SPT427" s="165" t="s">
        <v>340</v>
      </c>
      <c r="SPU427" s="165" t="s">
        <v>340</v>
      </c>
      <c r="SPV427" s="165" t="s">
        <v>340</v>
      </c>
      <c r="SPW427" s="165" t="s">
        <v>340</v>
      </c>
      <c r="SPX427" s="165" t="s">
        <v>340</v>
      </c>
      <c r="SPY427" s="165" t="s">
        <v>340</v>
      </c>
      <c r="SPZ427" s="165" t="s">
        <v>340</v>
      </c>
      <c r="SQA427" s="165" t="s">
        <v>340</v>
      </c>
      <c r="SQB427" s="165" t="s">
        <v>340</v>
      </c>
      <c r="SQC427" s="165" t="s">
        <v>340</v>
      </c>
      <c r="SQD427" s="165" t="s">
        <v>340</v>
      </c>
      <c r="SQE427" s="165" t="s">
        <v>340</v>
      </c>
      <c r="SQF427" s="165" t="s">
        <v>340</v>
      </c>
      <c r="SQG427" s="165" t="s">
        <v>340</v>
      </c>
      <c r="SQH427" s="165" t="s">
        <v>340</v>
      </c>
      <c r="SQI427" s="165" t="s">
        <v>340</v>
      </c>
      <c r="SQJ427" s="165" t="s">
        <v>340</v>
      </c>
      <c r="SQK427" s="165" t="s">
        <v>340</v>
      </c>
      <c r="SQL427" s="165" t="s">
        <v>340</v>
      </c>
      <c r="SQM427" s="165" t="s">
        <v>340</v>
      </c>
      <c r="SQN427" s="165" t="s">
        <v>340</v>
      </c>
      <c r="SQO427" s="165" t="s">
        <v>340</v>
      </c>
      <c r="SQP427" s="165" t="s">
        <v>340</v>
      </c>
      <c r="SQQ427" s="165" t="s">
        <v>340</v>
      </c>
      <c r="SQR427" s="165" t="s">
        <v>340</v>
      </c>
      <c r="SQS427" s="165" t="s">
        <v>340</v>
      </c>
      <c r="SQT427" s="165" t="s">
        <v>340</v>
      </c>
      <c r="SQU427" s="165" t="s">
        <v>340</v>
      </c>
      <c r="SQV427" s="165" t="s">
        <v>340</v>
      </c>
      <c r="SQW427" s="165" t="s">
        <v>340</v>
      </c>
      <c r="SQX427" s="165" t="s">
        <v>340</v>
      </c>
      <c r="SQY427" s="165" t="s">
        <v>340</v>
      </c>
      <c r="SQZ427" s="165" t="s">
        <v>340</v>
      </c>
      <c r="SRA427" s="165" t="s">
        <v>340</v>
      </c>
      <c r="SRB427" s="165" t="s">
        <v>340</v>
      </c>
      <c r="SRC427" s="165" t="s">
        <v>340</v>
      </c>
      <c r="SRD427" s="165" t="s">
        <v>340</v>
      </c>
      <c r="SRE427" s="165" t="s">
        <v>340</v>
      </c>
      <c r="SRF427" s="165" t="s">
        <v>340</v>
      </c>
      <c r="SRG427" s="165" t="s">
        <v>340</v>
      </c>
      <c r="SRH427" s="165" t="s">
        <v>340</v>
      </c>
      <c r="SRI427" s="165" t="s">
        <v>340</v>
      </c>
      <c r="SRJ427" s="165" t="s">
        <v>340</v>
      </c>
      <c r="SRK427" s="165" t="s">
        <v>340</v>
      </c>
      <c r="SRL427" s="165" t="s">
        <v>340</v>
      </c>
      <c r="SRM427" s="165" t="s">
        <v>340</v>
      </c>
      <c r="SRN427" s="165" t="s">
        <v>340</v>
      </c>
      <c r="SRO427" s="165" t="s">
        <v>340</v>
      </c>
      <c r="SRP427" s="165" t="s">
        <v>340</v>
      </c>
      <c r="SRQ427" s="165" t="s">
        <v>340</v>
      </c>
      <c r="SRR427" s="165" t="s">
        <v>340</v>
      </c>
      <c r="SRS427" s="165" t="s">
        <v>340</v>
      </c>
      <c r="SRT427" s="165" t="s">
        <v>340</v>
      </c>
      <c r="SRU427" s="165" t="s">
        <v>340</v>
      </c>
      <c r="SRV427" s="165" t="s">
        <v>340</v>
      </c>
      <c r="SRW427" s="165" t="s">
        <v>340</v>
      </c>
      <c r="SRX427" s="165" t="s">
        <v>340</v>
      </c>
      <c r="SRY427" s="165" t="s">
        <v>340</v>
      </c>
      <c r="SRZ427" s="165" t="s">
        <v>340</v>
      </c>
      <c r="SSA427" s="165" t="s">
        <v>340</v>
      </c>
      <c r="SSB427" s="165" t="s">
        <v>340</v>
      </c>
      <c r="SSC427" s="165" t="s">
        <v>340</v>
      </c>
      <c r="SSD427" s="165" t="s">
        <v>340</v>
      </c>
      <c r="SSE427" s="165" t="s">
        <v>340</v>
      </c>
      <c r="SSF427" s="165" t="s">
        <v>340</v>
      </c>
      <c r="SSG427" s="165" t="s">
        <v>340</v>
      </c>
      <c r="SSH427" s="165" t="s">
        <v>340</v>
      </c>
      <c r="SSI427" s="165" t="s">
        <v>340</v>
      </c>
      <c r="SSJ427" s="165" t="s">
        <v>340</v>
      </c>
      <c r="SSK427" s="165" t="s">
        <v>340</v>
      </c>
      <c r="SSL427" s="165" t="s">
        <v>340</v>
      </c>
      <c r="SSM427" s="165" t="s">
        <v>340</v>
      </c>
      <c r="SSN427" s="165" t="s">
        <v>340</v>
      </c>
      <c r="SSO427" s="165" t="s">
        <v>340</v>
      </c>
      <c r="SSP427" s="165" t="s">
        <v>340</v>
      </c>
      <c r="SSQ427" s="165" t="s">
        <v>340</v>
      </c>
      <c r="SSR427" s="165" t="s">
        <v>340</v>
      </c>
      <c r="SSS427" s="165" t="s">
        <v>340</v>
      </c>
      <c r="SST427" s="165" t="s">
        <v>340</v>
      </c>
      <c r="SSU427" s="165" t="s">
        <v>340</v>
      </c>
      <c r="SSV427" s="165" t="s">
        <v>340</v>
      </c>
      <c r="SSW427" s="165" t="s">
        <v>340</v>
      </c>
      <c r="SSX427" s="165" t="s">
        <v>340</v>
      </c>
      <c r="SSY427" s="165" t="s">
        <v>340</v>
      </c>
      <c r="SSZ427" s="165" t="s">
        <v>340</v>
      </c>
      <c r="STA427" s="165" t="s">
        <v>340</v>
      </c>
      <c r="STB427" s="165" t="s">
        <v>340</v>
      </c>
      <c r="STC427" s="165" t="s">
        <v>340</v>
      </c>
      <c r="STD427" s="165" t="s">
        <v>340</v>
      </c>
      <c r="STE427" s="165" t="s">
        <v>340</v>
      </c>
      <c r="STF427" s="165" t="s">
        <v>340</v>
      </c>
      <c r="STG427" s="165" t="s">
        <v>340</v>
      </c>
      <c r="STH427" s="165" t="s">
        <v>340</v>
      </c>
      <c r="STI427" s="165" t="s">
        <v>340</v>
      </c>
      <c r="STJ427" s="165" t="s">
        <v>340</v>
      </c>
      <c r="STK427" s="165" t="s">
        <v>340</v>
      </c>
      <c r="STL427" s="165" t="s">
        <v>340</v>
      </c>
      <c r="STM427" s="165" t="s">
        <v>340</v>
      </c>
      <c r="STN427" s="165" t="s">
        <v>340</v>
      </c>
      <c r="STO427" s="165" t="s">
        <v>340</v>
      </c>
      <c r="STP427" s="165" t="s">
        <v>340</v>
      </c>
      <c r="STQ427" s="165" t="s">
        <v>340</v>
      </c>
      <c r="STR427" s="165" t="s">
        <v>340</v>
      </c>
      <c r="STS427" s="165" t="s">
        <v>340</v>
      </c>
      <c r="STT427" s="165" t="s">
        <v>340</v>
      </c>
      <c r="STU427" s="165" t="s">
        <v>340</v>
      </c>
      <c r="STV427" s="165" t="s">
        <v>340</v>
      </c>
      <c r="STW427" s="165" t="s">
        <v>340</v>
      </c>
      <c r="STX427" s="165" t="s">
        <v>340</v>
      </c>
      <c r="STY427" s="165" t="s">
        <v>340</v>
      </c>
      <c r="STZ427" s="165" t="s">
        <v>340</v>
      </c>
      <c r="SUA427" s="165" t="s">
        <v>340</v>
      </c>
      <c r="SUB427" s="165" t="s">
        <v>340</v>
      </c>
      <c r="SUC427" s="165" t="s">
        <v>340</v>
      </c>
      <c r="SUD427" s="165" t="s">
        <v>340</v>
      </c>
      <c r="SUE427" s="165" t="s">
        <v>340</v>
      </c>
      <c r="SUF427" s="165" t="s">
        <v>340</v>
      </c>
      <c r="SUG427" s="165" t="s">
        <v>340</v>
      </c>
      <c r="SUH427" s="165" t="s">
        <v>340</v>
      </c>
      <c r="SUI427" s="165" t="s">
        <v>340</v>
      </c>
      <c r="SUJ427" s="165" t="s">
        <v>340</v>
      </c>
      <c r="SUK427" s="165" t="s">
        <v>340</v>
      </c>
      <c r="SUL427" s="165" t="s">
        <v>340</v>
      </c>
      <c r="SUM427" s="165" t="s">
        <v>340</v>
      </c>
      <c r="SUN427" s="165" t="s">
        <v>340</v>
      </c>
      <c r="SUO427" s="165" t="s">
        <v>340</v>
      </c>
      <c r="SUP427" s="165" t="s">
        <v>340</v>
      </c>
      <c r="SUQ427" s="165" t="s">
        <v>340</v>
      </c>
      <c r="SUR427" s="165" t="s">
        <v>340</v>
      </c>
      <c r="SUS427" s="165" t="s">
        <v>340</v>
      </c>
      <c r="SUT427" s="165" t="s">
        <v>340</v>
      </c>
      <c r="SUU427" s="165" t="s">
        <v>340</v>
      </c>
      <c r="SUV427" s="165" t="s">
        <v>340</v>
      </c>
      <c r="SUW427" s="165" t="s">
        <v>340</v>
      </c>
      <c r="SUX427" s="165" t="s">
        <v>340</v>
      </c>
      <c r="SUY427" s="165" t="s">
        <v>340</v>
      </c>
      <c r="SUZ427" s="165" t="s">
        <v>340</v>
      </c>
      <c r="SVA427" s="165" t="s">
        <v>340</v>
      </c>
      <c r="SVB427" s="165" t="s">
        <v>340</v>
      </c>
      <c r="SVC427" s="165" t="s">
        <v>340</v>
      </c>
      <c r="SVD427" s="165" t="s">
        <v>340</v>
      </c>
      <c r="SVE427" s="165" t="s">
        <v>340</v>
      </c>
      <c r="SVF427" s="165" t="s">
        <v>340</v>
      </c>
      <c r="SVG427" s="165" t="s">
        <v>340</v>
      </c>
      <c r="SVH427" s="165" t="s">
        <v>340</v>
      </c>
      <c r="SVI427" s="165" t="s">
        <v>340</v>
      </c>
      <c r="SVJ427" s="165" t="s">
        <v>340</v>
      </c>
      <c r="SVK427" s="165" t="s">
        <v>340</v>
      </c>
      <c r="SVL427" s="165" t="s">
        <v>340</v>
      </c>
      <c r="SVM427" s="165" t="s">
        <v>340</v>
      </c>
      <c r="SVN427" s="165" t="s">
        <v>340</v>
      </c>
      <c r="SVO427" s="165" t="s">
        <v>340</v>
      </c>
      <c r="SVP427" s="165" t="s">
        <v>340</v>
      </c>
      <c r="SVQ427" s="165" t="s">
        <v>340</v>
      </c>
      <c r="SVR427" s="165" t="s">
        <v>340</v>
      </c>
      <c r="SVS427" s="165" t="s">
        <v>340</v>
      </c>
      <c r="SVT427" s="165" t="s">
        <v>340</v>
      </c>
      <c r="SVU427" s="165" t="s">
        <v>340</v>
      </c>
      <c r="SVV427" s="165" t="s">
        <v>340</v>
      </c>
      <c r="SVW427" s="165" t="s">
        <v>340</v>
      </c>
      <c r="SVX427" s="165" t="s">
        <v>340</v>
      </c>
      <c r="SVY427" s="165" t="s">
        <v>340</v>
      </c>
      <c r="SVZ427" s="165" t="s">
        <v>340</v>
      </c>
      <c r="SWA427" s="165" t="s">
        <v>340</v>
      </c>
      <c r="SWB427" s="165" t="s">
        <v>340</v>
      </c>
      <c r="SWC427" s="165" t="s">
        <v>340</v>
      </c>
      <c r="SWD427" s="165" t="s">
        <v>340</v>
      </c>
      <c r="SWE427" s="165" t="s">
        <v>340</v>
      </c>
      <c r="SWF427" s="165" t="s">
        <v>340</v>
      </c>
      <c r="SWG427" s="165" t="s">
        <v>340</v>
      </c>
      <c r="SWH427" s="165" t="s">
        <v>340</v>
      </c>
      <c r="SWI427" s="165" t="s">
        <v>340</v>
      </c>
      <c r="SWJ427" s="165" t="s">
        <v>340</v>
      </c>
      <c r="SWK427" s="165" t="s">
        <v>340</v>
      </c>
      <c r="SWL427" s="165" t="s">
        <v>340</v>
      </c>
      <c r="SWM427" s="165" t="s">
        <v>340</v>
      </c>
      <c r="SWN427" s="165" t="s">
        <v>340</v>
      </c>
      <c r="SWO427" s="165" t="s">
        <v>340</v>
      </c>
      <c r="SWP427" s="165" t="s">
        <v>340</v>
      </c>
      <c r="SWQ427" s="165" t="s">
        <v>340</v>
      </c>
      <c r="SWR427" s="165" t="s">
        <v>340</v>
      </c>
      <c r="SWS427" s="165" t="s">
        <v>340</v>
      </c>
      <c r="SWT427" s="165" t="s">
        <v>340</v>
      </c>
      <c r="SWU427" s="165" t="s">
        <v>340</v>
      </c>
      <c r="SWV427" s="165" t="s">
        <v>340</v>
      </c>
      <c r="SWW427" s="165" t="s">
        <v>340</v>
      </c>
      <c r="SWX427" s="165" t="s">
        <v>340</v>
      </c>
      <c r="SWY427" s="165" t="s">
        <v>340</v>
      </c>
      <c r="SWZ427" s="165" t="s">
        <v>340</v>
      </c>
      <c r="SXA427" s="165" t="s">
        <v>340</v>
      </c>
      <c r="SXB427" s="165" t="s">
        <v>340</v>
      </c>
      <c r="SXC427" s="165" t="s">
        <v>340</v>
      </c>
      <c r="SXD427" s="165" t="s">
        <v>340</v>
      </c>
      <c r="SXE427" s="165" t="s">
        <v>340</v>
      </c>
      <c r="SXF427" s="165" t="s">
        <v>340</v>
      </c>
      <c r="SXG427" s="165" t="s">
        <v>340</v>
      </c>
      <c r="SXH427" s="165" t="s">
        <v>340</v>
      </c>
      <c r="SXI427" s="165" t="s">
        <v>340</v>
      </c>
      <c r="SXJ427" s="165" t="s">
        <v>340</v>
      </c>
      <c r="SXK427" s="165" t="s">
        <v>340</v>
      </c>
      <c r="SXL427" s="165" t="s">
        <v>340</v>
      </c>
      <c r="SXM427" s="165" t="s">
        <v>340</v>
      </c>
      <c r="SXN427" s="165" t="s">
        <v>340</v>
      </c>
      <c r="SXO427" s="165" t="s">
        <v>340</v>
      </c>
      <c r="SXP427" s="165" t="s">
        <v>340</v>
      </c>
      <c r="SXQ427" s="165" t="s">
        <v>340</v>
      </c>
      <c r="SXR427" s="165" t="s">
        <v>340</v>
      </c>
      <c r="SXS427" s="165" t="s">
        <v>340</v>
      </c>
      <c r="SXT427" s="165" t="s">
        <v>340</v>
      </c>
      <c r="SXU427" s="165" t="s">
        <v>340</v>
      </c>
      <c r="SXV427" s="165" t="s">
        <v>340</v>
      </c>
      <c r="SXW427" s="165" t="s">
        <v>340</v>
      </c>
      <c r="SXX427" s="165" t="s">
        <v>340</v>
      </c>
      <c r="SXY427" s="165" t="s">
        <v>340</v>
      </c>
      <c r="SXZ427" s="165" t="s">
        <v>340</v>
      </c>
      <c r="SYA427" s="165" t="s">
        <v>340</v>
      </c>
      <c r="SYB427" s="165" t="s">
        <v>340</v>
      </c>
      <c r="SYC427" s="165" t="s">
        <v>340</v>
      </c>
      <c r="SYD427" s="165" t="s">
        <v>340</v>
      </c>
      <c r="SYE427" s="165" t="s">
        <v>340</v>
      </c>
      <c r="SYF427" s="165" t="s">
        <v>340</v>
      </c>
      <c r="SYG427" s="165" t="s">
        <v>340</v>
      </c>
      <c r="SYH427" s="165" t="s">
        <v>340</v>
      </c>
      <c r="SYI427" s="165" t="s">
        <v>340</v>
      </c>
      <c r="SYJ427" s="165" t="s">
        <v>340</v>
      </c>
      <c r="SYK427" s="165" t="s">
        <v>340</v>
      </c>
      <c r="SYL427" s="165" t="s">
        <v>340</v>
      </c>
      <c r="SYM427" s="165" t="s">
        <v>340</v>
      </c>
      <c r="SYN427" s="165" t="s">
        <v>340</v>
      </c>
      <c r="SYO427" s="165" t="s">
        <v>340</v>
      </c>
      <c r="SYP427" s="165" t="s">
        <v>340</v>
      </c>
      <c r="SYQ427" s="165" t="s">
        <v>340</v>
      </c>
      <c r="SYR427" s="165" t="s">
        <v>340</v>
      </c>
      <c r="SYS427" s="165" t="s">
        <v>340</v>
      </c>
      <c r="SYT427" s="165" t="s">
        <v>340</v>
      </c>
      <c r="SYU427" s="165" t="s">
        <v>340</v>
      </c>
      <c r="SYV427" s="165" t="s">
        <v>340</v>
      </c>
      <c r="SYW427" s="165" t="s">
        <v>340</v>
      </c>
      <c r="SYX427" s="165" t="s">
        <v>340</v>
      </c>
      <c r="SYY427" s="165" t="s">
        <v>340</v>
      </c>
      <c r="SYZ427" s="165" t="s">
        <v>340</v>
      </c>
      <c r="SZA427" s="165" t="s">
        <v>340</v>
      </c>
      <c r="SZB427" s="165" t="s">
        <v>340</v>
      </c>
      <c r="SZC427" s="165" t="s">
        <v>340</v>
      </c>
      <c r="SZD427" s="165" t="s">
        <v>340</v>
      </c>
      <c r="SZE427" s="165" t="s">
        <v>340</v>
      </c>
      <c r="SZF427" s="165" t="s">
        <v>340</v>
      </c>
      <c r="SZG427" s="165" t="s">
        <v>340</v>
      </c>
      <c r="SZH427" s="165" t="s">
        <v>340</v>
      </c>
      <c r="SZI427" s="165" t="s">
        <v>340</v>
      </c>
      <c r="SZJ427" s="165" t="s">
        <v>340</v>
      </c>
      <c r="SZK427" s="165" t="s">
        <v>340</v>
      </c>
      <c r="SZL427" s="165" t="s">
        <v>340</v>
      </c>
      <c r="SZM427" s="165" t="s">
        <v>340</v>
      </c>
      <c r="SZN427" s="165" t="s">
        <v>340</v>
      </c>
      <c r="SZO427" s="165" t="s">
        <v>340</v>
      </c>
      <c r="SZP427" s="165" t="s">
        <v>340</v>
      </c>
      <c r="SZQ427" s="165" t="s">
        <v>340</v>
      </c>
      <c r="SZR427" s="165" t="s">
        <v>340</v>
      </c>
      <c r="SZS427" s="165" t="s">
        <v>340</v>
      </c>
      <c r="SZT427" s="165" t="s">
        <v>340</v>
      </c>
      <c r="SZU427" s="165" t="s">
        <v>340</v>
      </c>
      <c r="SZV427" s="165" t="s">
        <v>340</v>
      </c>
      <c r="SZW427" s="165" t="s">
        <v>340</v>
      </c>
      <c r="SZX427" s="165" t="s">
        <v>340</v>
      </c>
      <c r="SZY427" s="165" t="s">
        <v>340</v>
      </c>
      <c r="SZZ427" s="165" t="s">
        <v>340</v>
      </c>
      <c r="TAA427" s="165" t="s">
        <v>340</v>
      </c>
      <c r="TAB427" s="165" t="s">
        <v>340</v>
      </c>
      <c r="TAC427" s="165" t="s">
        <v>340</v>
      </c>
      <c r="TAD427" s="165" t="s">
        <v>340</v>
      </c>
      <c r="TAE427" s="165" t="s">
        <v>340</v>
      </c>
      <c r="TAF427" s="165" t="s">
        <v>340</v>
      </c>
      <c r="TAG427" s="165" t="s">
        <v>340</v>
      </c>
      <c r="TAH427" s="165" t="s">
        <v>340</v>
      </c>
      <c r="TAI427" s="165" t="s">
        <v>340</v>
      </c>
      <c r="TAJ427" s="165" t="s">
        <v>340</v>
      </c>
      <c r="TAK427" s="165" t="s">
        <v>340</v>
      </c>
      <c r="TAL427" s="165" t="s">
        <v>340</v>
      </c>
      <c r="TAM427" s="165" t="s">
        <v>340</v>
      </c>
      <c r="TAN427" s="165" t="s">
        <v>340</v>
      </c>
      <c r="TAO427" s="165" t="s">
        <v>340</v>
      </c>
      <c r="TAP427" s="165" t="s">
        <v>340</v>
      </c>
      <c r="TAQ427" s="165" t="s">
        <v>340</v>
      </c>
      <c r="TAR427" s="165" t="s">
        <v>340</v>
      </c>
      <c r="TAS427" s="165" t="s">
        <v>340</v>
      </c>
      <c r="TAT427" s="165" t="s">
        <v>340</v>
      </c>
      <c r="TAU427" s="165" t="s">
        <v>340</v>
      </c>
      <c r="TAV427" s="165" t="s">
        <v>340</v>
      </c>
      <c r="TAW427" s="165" t="s">
        <v>340</v>
      </c>
      <c r="TAX427" s="165" t="s">
        <v>340</v>
      </c>
      <c r="TAY427" s="165" t="s">
        <v>340</v>
      </c>
      <c r="TAZ427" s="165" t="s">
        <v>340</v>
      </c>
      <c r="TBA427" s="165" t="s">
        <v>340</v>
      </c>
      <c r="TBB427" s="165" t="s">
        <v>340</v>
      </c>
      <c r="TBC427" s="165" t="s">
        <v>340</v>
      </c>
      <c r="TBD427" s="165" t="s">
        <v>340</v>
      </c>
      <c r="TBE427" s="165" t="s">
        <v>340</v>
      </c>
      <c r="TBF427" s="165" t="s">
        <v>340</v>
      </c>
      <c r="TBG427" s="165" t="s">
        <v>340</v>
      </c>
      <c r="TBH427" s="165" t="s">
        <v>340</v>
      </c>
      <c r="TBI427" s="165" t="s">
        <v>340</v>
      </c>
      <c r="TBJ427" s="165" t="s">
        <v>340</v>
      </c>
      <c r="TBK427" s="165" t="s">
        <v>340</v>
      </c>
      <c r="TBL427" s="165" t="s">
        <v>340</v>
      </c>
      <c r="TBM427" s="165" t="s">
        <v>340</v>
      </c>
      <c r="TBN427" s="165" t="s">
        <v>340</v>
      </c>
      <c r="TBO427" s="165" t="s">
        <v>340</v>
      </c>
      <c r="TBP427" s="165" t="s">
        <v>340</v>
      </c>
      <c r="TBQ427" s="165" t="s">
        <v>340</v>
      </c>
      <c r="TBR427" s="165" t="s">
        <v>340</v>
      </c>
      <c r="TBS427" s="165" t="s">
        <v>340</v>
      </c>
      <c r="TBT427" s="165" t="s">
        <v>340</v>
      </c>
      <c r="TBU427" s="165" t="s">
        <v>340</v>
      </c>
      <c r="TBV427" s="165" t="s">
        <v>340</v>
      </c>
      <c r="TBW427" s="165" t="s">
        <v>340</v>
      </c>
      <c r="TBX427" s="165" t="s">
        <v>340</v>
      </c>
      <c r="TBY427" s="165" t="s">
        <v>340</v>
      </c>
      <c r="TBZ427" s="165" t="s">
        <v>340</v>
      </c>
      <c r="TCA427" s="165" t="s">
        <v>340</v>
      </c>
      <c r="TCB427" s="165" t="s">
        <v>340</v>
      </c>
      <c r="TCC427" s="165" t="s">
        <v>340</v>
      </c>
      <c r="TCD427" s="165" t="s">
        <v>340</v>
      </c>
      <c r="TCE427" s="165" t="s">
        <v>340</v>
      </c>
      <c r="TCF427" s="165" t="s">
        <v>340</v>
      </c>
      <c r="TCG427" s="165" t="s">
        <v>340</v>
      </c>
      <c r="TCH427" s="165" t="s">
        <v>340</v>
      </c>
      <c r="TCI427" s="165" t="s">
        <v>340</v>
      </c>
      <c r="TCJ427" s="165" t="s">
        <v>340</v>
      </c>
      <c r="TCK427" s="165" t="s">
        <v>340</v>
      </c>
      <c r="TCL427" s="165" t="s">
        <v>340</v>
      </c>
      <c r="TCM427" s="165" t="s">
        <v>340</v>
      </c>
      <c r="TCN427" s="165" t="s">
        <v>340</v>
      </c>
      <c r="TCO427" s="165" t="s">
        <v>340</v>
      </c>
      <c r="TCP427" s="165" t="s">
        <v>340</v>
      </c>
      <c r="TCQ427" s="165" t="s">
        <v>340</v>
      </c>
      <c r="TCR427" s="165" t="s">
        <v>340</v>
      </c>
      <c r="TCS427" s="165" t="s">
        <v>340</v>
      </c>
      <c r="TCT427" s="165" t="s">
        <v>340</v>
      </c>
      <c r="TCU427" s="165" t="s">
        <v>340</v>
      </c>
      <c r="TCV427" s="165" t="s">
        <v>340</v>
      </c>
      <c r="TCW427" s="165" t="s">
        <v>340</v>
      </c>
      <c r="TCX427" s="165" t="s">
        <v>340</v>
      </c>
      <c r="TCY427" s="165" t="s">
        <v>340</v>
      </c>
      <c r="TCZ427" s="165" t="s">
        <v>340</v>
      </c>
      <c r="TDA427" s="165" t="s">
        <v>340</v>
      </c>
      <c r="TDB427" s="165" t="s">
        <v>340</v>
      </c>
      <c r="TDC427" s="165" t="s">
        <v>340</v>
      </c>
      <c r="TDD427" s="165" t="s">
        <v>340</v>
      </c>
      <c r="TDE427" s="165" t="s">
        <v>340</v>
      </c>
      <c r="TDF427" s="165" t="s">
        <v>340</v>
      </c>
      <c r="TDG427" s="165" t="s">
        <v>340</v>
      </c>
      <c r="TDH427" s="165" t="s">
        <v>340</v>
      </c>
      <c r="TDI427" s="165" t="s">
        <v>340</v>
      </c>
      <c r="TDJ427" s="165" t="s">
        <v>340</v>
      </c>
      <c r="TDK427" s="165" t="s">
        <v>340</v>
      </c>
      <c r="TDL427" s="165" t="s">
        <v>340</v>
      </c>
      <c r="TDM427" s="165" t="s">
        <v>340</v>
      </c>
      <c r="TDN427" s="165" t="s">
        <v>340</v>
      </c>
      <c r="TDO427" s="165" t="s">
        <v>340</v>
      </c>
      <c r="TDP427" s="165" t="s">
        <v>340</v>
      </c>
      <c r="TDQ427" s="165" t="s">
        <v>340</v>
      </c>
      <c r="TDR427" s="165" t="s">
        <v>340</v>
      </c>
      <c r="TDS427" s="165" t="s">
        <v>340</v>
      </c>
      <c r="TDT427" s="165" t="s">
        <v>340</v>
      </c>
      <c r="TDU427" s="165" t="s">
        <v>340</v>
      </c>
      <c r="TDV427" s="165" t="s">
        <v>340</v>
      </c>
      <c r="TDW427" s="165" t="s">
        <v>340</v>
      </c>
      <c r="TDX427" s="165" t="s">
        <v>340</v>
      </c>
      <c r="TDY427" s="165" t="s">
        <v>340</v>
      </c>
      <c r="TDZ427" s="165" t="s">
        <v>340</v>
      </c>
      <c r="TEA427" s="165" t="s">
        <v>340</v>
      </c>
      <c r="TEB427" s="165" t="s">
        <v>340</v>
      </c>
      <c r="TEC427" s="165" t="s">
        <v>340</v>
      </c>
      <c r="TED427" s="165" t="s">
        <v>340</v>
      </c>
      <c r="TEE427" s="165" t="s">
        <v>340</v>
      </c>
      <c r="TEF427" s="165" t="s">
        <v>340</v>
      </c>
      <c r="TEG427" s="165" t="s">
        <v>340</v>
      </c>
      <c r="TEH427" s="165" t="s">
        <v>340</v>
      </c>
      <c r="TEI427" s="165" t="s">
        <v>340</v>
      </c>
      <c r="TEJ427" s="165" t="s">
        <v>340</v>
      </c>
      <c r="TEK427" s="165" t="s">
        <v>340</v>
      </c>
      <c r="TEL427" s="165" t="s">
        <v>340</v>
      </c>
      <c r="TEM427" s="165" t="s">
        <v>340</v>
      </c>
      <c r="TEN427" s="165" t="s">
        <v>340</v>
      </c>
      <c r="TEO427" s="165" t="s">
        <v>340</v>
      </c>
      <c r="TEP427" s="165" t="s">
        <v>340</v>
      </c>
      <c r="TEQ427" s="165" t="s">
        <v>340</v>
      </c>
      <c r="TER427" s="165" t="s">
        <v>340</v>
      </c>
      <c r="TES427" s="165" t="s">
        <v>340</v>
      </c>
      <c r="TET427" s="165" t="s">
        <v>340</v>
      </c>
      <c r="TEU427" s="165" t="s">
        <v>340</v>
      </c>
      <c r="TEV427" s="165" t="s">
        <v>340</v>
      </c>
      <c r="TEW427" s="165" t="s">
        <v>340</v>
      </c>
      <c r="TEX427" s="165" t="s">
        <v>340</v>
      </c>
      <c r="TEY427" s="165" t="s">
        <v>340</v>
      </c>
      <c r="TEZ427" s="165" t="s">
        <v>340</v>
      </c>
      <c r="TFA427" s="165" t="s">
        <v>340</v>
      </c>
      <c r="TFB427" s="165" t="s">
        <v>340</v>
      </c>
      <c r="TFC427" s="165" t="s">
        <v>340</v>
      </c>
      <c r="TFD427" s="165" t="s">
        <v>340</v>
      </c>
      <c r="TFE427" s="165" t="s">
        <v>340</v>
      </c>
      <c r="TFF427" s="165" t="s">
        <v>340</v>
      </c>
      <c r="TFG427" s="165" t="s">
        <v>340</v>
      </c>
      <c r="TFH427" s="165" t="s">
        <v>340</v>
      </c>
      <c r="TFI427" s="165" t="s">
        <v>340</v>
      </c>
      <c r="TFJ427" s="165" t="s">
        <v>340</v>
      </c>
      <c r="TFK427" s="165" t="s">
        <v>340</v>
      </c>
      <c r="TFL427" s="165" t="s">
        <v>340</v>
      </c>
      <c r="TFM427" s="165" t="s">
        <v>340</v>
      </c>
      <c r="TFN427" s="165" t="s">
        <v>340</v>
      </c>
      <c r="TFO427" s="165" t="s">
        <v>340</v>
      </c>
      <c r="TFP427" s="165" t="s">
        <v>340</v>
      </c>
      <c r="TFQ427" s="165" t="s">
        <v>340</v>
      </c>
      <c r="TFR427" s="165" t="s">
        <v>340</v>
      </c>
      <c r="TFS427" s="165" t="s">
        <v>340</v>
      </c>
      <c r="TFT427" s="165" t="s">
        <v>340</v>
      </c>
      <c r="TFU427" s="165" t="s">
        <v>340</v>
      </c>
      <c r="TFV427" s="165" t="s">
        <v>340</v>
      </c>
      <c r="TFW427" s="165" t="s">
        <v>340</v>
      </c>
      <c r="TFX427" s="165" t="s">
        <v>340</v>
      </c>
      <c r="TFY427" s="165" t="s">
        <v>340</v>
      </c>
      <c r="TFZ427" s="165" t="s">
        <v>340</v>
      </c>
      <c r="TGA427" s="165" t="s">
        <v>340</v>
      </c>
      <c r="TGB427" s="165" t="s">
        <v>340</v>
      </c>
      <c r="TGC427" s="165" t="s">
        <v>340</v>
      </c>
      <c r="TGD427" s="165" t="s">
        <v>340</v>
      </c>
      <c r="TGE427" s="165" t="s">
        <v>340</v>
      </c>
      <c r="TGF427" s="165" t="s">
        <v>340</v>
      </c>
      <c r="TGG427" s="165" t="s">
        <v>340</v>
      </c>
      <c r="TGH427" s="165" t="s">
        <v>340</v>
      </c>
      <c r="TGI427" s="165" t="s">
        <v>340</v>
      </c>
      <c r="TGJ427" s="165" t="s">
        <v>340</v>
      </c>
      <c r="TGK427" s="165" t="s">
        <v>340</v>
      </c>
      <c r="TGL427" s="165" t="s">
        <v>340</v>
      </c>
      <c r="TGM427" s="165" t="s">
        <v>340</v>
      </c>
      <c r="TGN427" s="165" t="s">
        <v>340</v>
      </c>
      <c r="TGO427" s="165" t="s">
        <v>340</v>
      </c>
      <c r="TGP427" s="165" t="s">
        <v>340</v>
      </c>
      <c r="TGQ427" s="165" t="s">
        <v>340</v>
      </c>
      <c r="TGR427" s="165" t="s">
        <v>340</v>
      </c>
      <c r="TGS427" s="165" t="s">
        <v>340</v>
      </c>
      <c r="TGT427" s="165" t="s">
        <v>340</v>
      </c>
      <c r="TGU427" s="165" t="s">
        <v>340</v>
      </c>
      <c r="TGV427" s="165" t="s">
        <v>340</v>
      </c>
      <c r="TGW427" s="165" t="s">
        <v>340</v>
      </c>
      <c r="TGX427" s="165" t="s">
        <v>340</v>
      </c>
      <c r="TGY427" s="165" t="s">
        <v>340</v>
      </c>
      <c r="TGZ427" s="165" t="s">
        <v>340</v>
      </c>
      <c r="THA427" s="165" t="s">
        <v>340</v>
      </c>
      <c r="THB427" s="165" t="s">
        <v>340</v>
      </c>
      <c r="THC427" s="165" t="s">
        <v>340</v>
      </c>
      <c r="THD427" s="165" t="s">
        <v>340</v>
      </c>
      <c r="THE427" s="165" t="s">
        <v>340</v>
      </c>
      <c r="THF427" s="165" t="s">
        <v>340</v>
      </c>
      <c r="THG427" s="165" t="s">
        <v>340</v>
      </c>
      <c r="THH427" s="165" t="s">
        <v>340</v>
      </c>
      <c r="THI427" s="165" t="s">
        <v>340</v>
      </c>
      <c r="THJ427" s="165" t="s">
        <v>340</v>
      </c>
      <c r="THK427" s="165" t="s">
        <v>340</v>
      </c>
      <c r="THL427" s="165" t="s">
        <v>340</v>
      </c>
      <c r="THM427" s="165" t="s">
        <v>340</v>
      </c>
      <c r="THN427" s="165" t="s">
        <v>340</v>
      </c>
      <c r="THO427" s="165" t="s">
        <v>340</v>
      </c>
      <c r="THP427" s="165" t="s">
        <v>340</v>
      </c>
      <c r="THQ427" s="165" t="s">
        <v>340</v>
      </c>
      <c r="THR427" s="165" t="s">
        <v>340</v>
      </c>
      <c r="THS427" s="165" t="s">
        <v>340</v>
      </c>
      <c r="THT427" s="165" t="s">
        <v>340</v>
      </c>
      <c r="THU427" s="165" t="s">
        <v>340</v>
      </c>
      <c r="THV427" s="165" t="s">
        <v>340</v>
      </c>
      <c r="THW427" s="165" t="s">
        <v>340</v>
      </c>
      <c r="THX427" s="165" t="s">
        <v>340</v>
      </c>
      <c r="THY427" s="165" t="s">
        <v>340</v>
      </c>
      <c r="THZ427" s="165" t="s">
        <v>340</v>
      </c>
      <c r="TIA427" s="165" t="s">
        <v>340</v>
      </c>
      <c r="TIB427" s="165" t="s">
        <v>340</v>
      </c>
      <c r="TIC427" s="165" t="s">
        <v>340</v>
      </c>
      <c r="TID427" s="165" t="s">
        <v>340</v>
      </c>
      <c r="TIE427" s="165" t="s">
        <v>340</v>
      </c>
      <c r="TIF427" s="165" t="s">
        <v>340</v>
      </c>
      <c r="TIG427" s="165" t="s">
        <v>340</v>
      </c>
      <c r="TIH427" s="165" t="s">
        <v>340</v>
      </c>
      <c r="TII427" s="165" t="s">
        <v>340</v>
      </c>
      <c r="TIJ427" s="165" t="s">
        <v>340</v>
      </c>
      <c r="TIK427" s="165" t="s">
        <v>340</v>
      </c>
      <c r="TIL427" s="165" t="s">
        <v>340</v>
      </c>
      <c r="TIM427" s="165" t="s">
        <v>340</v>
      </c>
      <c r="TIN427" s="165" t="s">
        <v>340</v>
      </c>
      <c r="TIO427" s="165" t="s">
        <v>340</v>
      </c>
      <c r="TIP427" s="165" t="s">
        <v>340</v>
      </c>
      <c r="TIQ427" s="165" t="s">
        <v>340</v>
      </c>
      <c r="TIR427" s="165" t="s">
        <v>340</v>
      </c>
      <c r="TIS427" s="165" t="s">
        <v>340</v>
      </c>
      <c r="TIT427" s="165" t="s">
        <v>340</v>
      </c>
      <c r="TIU427" s="165" t="s">
        <v>340</v>
      </c>
      <c r="TIV427" s="165" t="s">
        <v>340</v>
      </c>
      <c r="TIW427" s="165" t="s">
        <v>340</v>
      </c>
      <c r="TIX427" s="165" t="s">
        <v>340</v>
      </c>
      <c r="TIY427" s="165" t="s">
        <v>340</v>
      </c>
      <c r="TIZ427" s="165" t="s">
        <v>340</v>
      </c>
      <c r="TJA427" s="165" t="s">
        <v>340</v>
      </c>
      <c r="TJB427" s="165" t="s">
        <v>340</v>
      </c>
      <c r="TJC427" s="165" t="s">
        <v>340</v>
      </c>
      <c r="TJD427" s="165" t="s">
        <v>340</v>
      </c>
      <c r="TJE427" s="165" t="s">
        <v>340</v>
      </c>
      <c r="TJF427" s="165" t="s">
        <v>340</v>
      </c>
      <c r="TJG427" s="165" t="s">
        <v>340</v>
      </c>
      <c r="TJH427" s="165" t="s">
        <v>340</v>
      </c>
      <c r="TJI427" s="165" t="s">
        <v>340</v>
      </c>
      <c r="TJJ427" s="165" t="s">
        <v>340</v>
      </c>
      <c r="TJK427" s="165" t="s">
        <v>340</v>
      </c>
      <c r="TJL427" s="165" t="s">
        <v>340</v>
      </c>
      <c r="TJM427" s="165" t="s">
        <v>340</v>
      </c>
      <c r="TJN427" s="165" t="s">
        <v>340</v>
      </c>
      <c r="TJO427" s="165" t="s">
        <v>340</v>
      </c>
      <c r="TJP427" s="165" t="s">
        <v>340</v>
      </c>
      <c r="TJQ427" s="165" t="s">
        <v>340</v>
      </c>
      <c r="TJR427" s="165" t="s">
        <v>340</v>
      </c>
      <c r="TJS427" s="165" t="s">
        <v>340</v>
      </c>
      <c r="TJT427" s="165" t="s">
        <v>340</v>
      </c>
      <c r="TJU427" s="165" t="s">
        <v>340</v>
      </c>
      <c r="TJV427" s="165" t="s">
        <v>340</v>
      </c>
      <c r="TJW427" s="165" t="s">
        <v>340</v>
      </c>
      <c r="TJX427" s="165" t="s">
        <v>340</v>
      </c>
      <c r="TJY427" s="165" t="s">
        <v>340</v>
      </c>
      <c r="TJZ427" s="165" t="s">
        <v>340</v>
      </c>
      <c r="TKA427" s="165" t="s">
        <v>340</v>
      </c>
      <c r="TKB427" s="165" t="s">
        <v>340</v>
      </c>
      <c r="TKC427" s="165" t="s">
        <v>340</v>
      </c>
      <c r="TKD427" s="165" t="s">
        <v>340</v>
      </c>
      <c r="TKE427" s="165" t="s">
        <v>340</v>
      </c>
      <c r="TKF427" s="165" t="s">
        <v>340</v>
      </c>
      <c r="TKG427" s="165" t="s">
        <v>340</v>
      </c>
      <c r="TKH427" s="165" t="s">
        <v>340</v>
      </c>
      <c r="TKI427" s="165" t="s">
        <v>340</v>
      </c>
      <c r="TKJ427" s="165" t="s">
        <v>340</v>
      </c>
      <c r="TKK427" s="165" t="s">
        <v>340</v>
      </c>
      <c r="TKL427" s="165" t="s">
        <v>340</v>
      </c>
      <c r="TKM427" s="165" t="s">
        <v>340</v>
      </c>
      <c r="TKN427" s="165" t="s">
        <v>340</v>
      </c>
      <c r="TKO427" s="165" t="s">
        <v>340</v>
      </c>
      <c r="TKP427" s="165" t="s">
        <v>340</v>
      </c>
      <c r="TKQ427" s="165" t="s">
        <v>340</v>
      </c>
      <c r="TKR427" s="165" t="s">
        <v>340</v>
      </c>
      <c r="TKS427" s="165" t="s">
        <v>340</v>
      </c>
      <c r="TKT427" s="165" t="s">
        <v>340</v>
      </c>
      <c r="TKU427" s="165" t="s">
        <v>340</v>
      </c>
      <c r="TKV427" s="165" t="s">
        <v>340</v>
      </c>
      <c r="TKW427" s="165" t="s">
        <v>340</v>
      </c>
      <c r="TKX427" s="165" t="s">
        <v>340</v>
      </c>
      <c r="TKY427" s="165" t="s">
        <v>340</v>
      </c>
      <c r="TKZ427" s="165" t="s">
        <v>340</v>
      </c>
      <c r="TLA427" s="165" t="s">
        <v>340</v>
      </c>
      <c r="TLB427" s="165" t="s">
        <v>340</v>
      </c>
      <c r="TLC427" s="165" t="s">
        <v>340</v>
      </c>
      <c r="TLD427" s="165" t="s">
        <v>340</v>
      </c>
      <c r="TLE427" s="165" t="s">
        <v>340</v>
      </c>
      <c r="TLF427" s="165" t="s">
        <v>340</v>
      </c>
      <c r="TLG427" s="165" t="s">
        <v>340</v>
      </c>
      <c r="TLH427" s="165" t="s">
        <v>340</v>
      </c>
      <c r="TLI427" s="165" t="s">
        <v>340</v>
      </c>
      <c r="TLJ427" s="165" t="s">
        <v>340</v>
      </c>
      <c r="TLK427" s="165" t="s">
        <v>340</v>
      </c>
      <c r="TLL427" s="165" t="s">
        <v>340</v>
      </c>
      <c r="TLM427" s="165" t="s">
        <v>340</v>
      </c>
      <c r="TLN427" s="165" t="s">
        <v>340</v>
      </c>
      <c r="TLO427" s="165" t="s">
        <v>340</v>
      </c>
      <c r="TLP427" s="165" t="s">
        <v>340</v>
      </c>
      <c r="TLQ427" s="165" t="s">
        <v>340</v>
      </c>
      <c r="TLR427" s="165" t="s">
        <v>340</v>
      </c>
      <c r="TLS427" s="165" t="s">
        <v>340</v>
      </c>
      <c r="TLT427" s="165" t="s">
        <v>340</v>
      </c>
      <c r="TLU427" s="165" t="s">
        <v>340</v>
      </c>
      <c r="TLV427" s="165" t="s">
        <v>340</v>
      </c>
      <c r="TLW427" s="165" t="s">
        <v>340</v>
      </c>
      <c r="TLX427" s="165" t="s">
        <v>340</v>
      </c>
      <c r="TLY427" s="165" t="s">
        <v>340</v>
      </c>
      <c r="TLZ427" s="165" t="s">
        <v>340</v>
      </c>
      <c r="TMA427" s="165" t="s">
        <v>340</v>
      </c>
      <c r="TMB427" s="165" t="s">
        <v>340</v>
      </c>
      <c r="TMC427" s="165" t="s">
        <v>340</v>
      </c>
      <c r="TMD427" s="165" t="s">
        <v>340</v>
      </c>
      <c r="TME427" s="165" t="s">
        <v>340</v>
      </c>
      <c r="TMF427" s="165" t="s">
        <v>340</v>
      </c>
      <c r="TMG427" s="165" t="s">
        <v>340</v>
      </c>
      <c r="TMH427" s="165" t="s">
        <v>340</v>
      </c>
      <c r="TMI427" s="165" t="s">
        <v>340</v>
      </c>
      <c r="TMJ427" s="165" t="s">
        <v>340</v>
      </c>
      <c r="TMK427" s="165" t="s">
        <v>340</v>
      </c>
      <c r="TML427" s="165" t="s">
        <v>340</v>
      </c>
      <c r="TMM427" s="165" t="s">
        <v>340</v>
      </c>
      <c r="TMN427" s="165" t="s">
        <v>340</v>
      </c>
      <c r="TMO427" s="165" t="s">
        <v>340</v>
      </c>
      <c r="TMP427" s="165" t="s">
        <v>340</v>
      </c>
      <c r="TMQ427" s="165" t="s">
        <v>340</v>
      </c>
      <c r="TMR427" s="165" t="s">
        <v>340</v>
      </c>
      <c r="TMS427" s="165" t="s">
        <v>340</v>
      </c>
      <c r="TMT427" s="165" t="s">
        <v>340</v>
      </c>
      <c r="TMU427" s="165" t="s">
        <v>340</v>
      </c>
      <c r="TMV427" s="165" t="s">
        <v>340</v>
      </c>
      <c r="TMW427" s="165" t="s">
        <v>340</v>
      </c>
      <c r="TMX427" s="165" t="s">
        <v>340</v>
      </c>
      <c r="TMY427" s="165" t="s">
        <v>340</v>
      </c>
      <c r="TMZ427" s="165" t="s">
        <v>340</v>
      </c>
      <c r="TNA427" s="165" t="s">
        <v>340</v>
      </c>
      <c r="TNB427" s="165" t="s">
        <v>340</v>
      </c>
      <c r="TNC427" s="165" t="s">
        <v>340</v>
      </c>
      <c r="TND427" s="165" t="s">
        <v>340</v>
      </c>
      <c r="TNE427" s="165" t="s">
        <v>340</v>
      </c>
      <c r="TNF427" s="165" t="s">
        <v>340</v>
      </c>
      <c r="TNG427" s="165" t="s">
        <v>340</v>
      </c>
      <c r="TNH427" s="165" t="s">
        <v>340</v>
      </c>
      <c r="TNI427" s="165" t="s">
        <v>340</v>
      </c>
      <c r="TNJ427" s="165" t="s">
        <v>340</v>
      </c>
      <c r="TNK427" s="165" t="s">
        <v>340</v>
      </c>
      <c r="TNL427" s="165" t="s">
        <v>340</v>
      </c>
      <c r="TNM427" s="165" t="s">
        <v>340</v>
      </c>
      <c r="TNN427" s="165" t="s">
        <v>340</v>
      </c>
      <c r="TNO427" s="165" t="s">
        <v>340</v>
      </c>
      <c r="TNP427" s="165" t="s">
        <v>340</v>
      </c>
      <c r="TNQ427" s="165" t="s">
        <v>340</v>
      </c>
      <c r="TNR427" s="165" t="s">
        <v>340</v>
      </c>
      <c r="TNS427" s="165" t="s">
        <v>340</v>
      </c>
      <c r="TNT427" s="165" t="s">
        <v>340</v>
      </c>
      <c r="TNU427" s="165" t="s">
        <v>340</v>
      </c>
      <c r="TNV427" s="165" t="s">
        <v>340</v>
      </c>
      <c r="TNW427" s="165" t="s">
        <v>340</v>
      </c>
      <c r="TNX427" s="165" t="s">
        <v>340</v>
      </c>
      <c r="TNY427" s="165" t="s">
        <v>340</v>
      </c>
      <c r="TNZ427" s="165" t="s">
        <v>340</v>
      </c>
      <c r="TOA427" s="165" t="s">
        <v>340</v>
      </c>
      <c r="TOB427" s="165" t="s">
        <v>340</v>
      </c>
      <c r="TOC427" s="165" t="s">
        <v>340</v>
      </c>
      <c r="TOD427" s="165" t="s">
        <v>340</v>
      </c>
      <c r="TOE427" s="165" t="s">
        <v>340</v>
      </c>
      <c r="TOF427" s="165" t="s">
        <v>340</v>
      </c>
      <c r="TOG427" s="165" t="s">
        <v>340</v>
      </c>
      <c r="TOH427" s="165" t="s">
        <v>340</v>
      </c>
      <c r="TOI427" s="165" t="s">
        <v>340</v>
      </c>
      <c r="TOJ427" s="165" t="s">
        <v>340</v>
      </c>
      <c r="TOK427" s="165" t="s">
        <v>340</v>
      </c>
      <c r="TOL427" s="165" t="s">
        <v>340</v>
      </c>
      <c r="TOM427" s="165" t="s">
        <v>340</v>
      </c>
      <c r="TON427" s="165" t="s">
        <v>340</v>
      </c>
      <c r="TOO427" s="165" t="s">
        <v>340</v>
      </c>
      <c r="TOP427" s="165" t="s">
        <v>340</v>
      </c>
      <c r="TOQ427" s="165" t="s">
        <v>340</v>
      </c>
      <c r="TOR427" s="165" t="s">
        <v>340</v>
      </c>
      <c r="TOS427" s="165" t="s">
        <v>340</v>
      </c>
      <c r="TOT427" s="165" t="s">
        <v>340</v>
      </c>
      <c r="TOU427" s="165" t="s">
        <v>340</v>
      </c>
      <c r="TOV427" s="165" t="s">
        <v>340</v>
      </c>
      <c r="TOW427" s="165" t="s">
        <v>340</v>
      </c>
      <c r="TOX427" s="165" t="s">
        <v>340</v>
      </c>
      <c r="TOY427" s="165" t="s">
        <v>340</v>
      </c>
      <c r="TOZ427" s="165" t="s">
        <v>340</v>
      </c>
      <c r="TPA427" s="165" t="s">
        <v>340</v>
      </c>
      <c r="TPB427" s="165" t="s">
        <v>340</v>
      </c>
      <c r="TPC427" s="165" t="s">
        <v>340</v>
      </c>
      <c r="TPD427" s="165" t="s">
        <v>340</v>
      </c>
      <c r="TPE427" s="165" t="s">
        <v>340</v>
      </c>
      <c r="TPF427" s="165" t="s">
        <v>340</v>
      </c>
      <c r="TPG427" s="165" t="s">
        <v>340</v>
      </c>
      <c r="TPH427" s="165" t="s">
        <v>340</v>
      </c>
      <c r="TPI427" s="165" t="s">
        <v>340</v>
      </c>
      <c r="TPJ427" s="165" t="s">
        <v>340</v>
      </c>
      <c r="TPK427" s="165" t="s">
        <v>340</v>
      </c>
      <c r="TPL427" s="165" t="s">
        <v>340</v>
      </c>
      <c r="TPM427" s="165" t="s">
        <v>340</v>
      </c>
      <c r="TPN427" s="165" t="s">
        <v>340</v>
      </c>
      <c r="TPO427" s="165" t="s">
        <v>340</v>
      </c>
      <c r="TPP427" s="165" t="s">
        <v>340</v>
      </c>
      <c r="TPQ427" s="165" t="s">
        <v>340</v>
      </c>
      <c r="TPR427" s="165" t="s">
        <v>340</v>
      </c>
      <c r="TPS427" s="165" t="s">
        <v>340</v>
      </c>
      <c r="TPT427" s="165" t="s">
        <v>340</v>
      </c>
      <c r="TPU427" s="165" t="s">
        <v>340</v>
      </c>
      <c r="TPV427" s="165" t="s">
        <v>340</v>
      </c>
      <c r="TPW427" s="165" t="s">
        <v>340</v>
      </c>
      <c r="TPX427" s="165" t="s">
        <v>340</v>
      </c>
      <c r="TPY427" s="165" t="s">
        <v>340</v>
      </c>
      <c r="TPZ427" s="165" t="s">
        <v>340</v>
      </c>
      <c r="TQA427" s="165" t="s">
        <v>340</v>
      </c>
      <c r="TQB427" s="165" t="s">
        <v>340</v>
      </c>
      <c r="TQC427" s="165" t="s">
        <v>340</v>
      </c>
      <c r="TQD427" s="165" t="s">
        <v>340</v>
      </c>
      <c r="TQE427" s="165" t="s">
        <v>340</v>
      </c>
      <c r="TQF427" s="165" t="s">
        <v>340</v>
      </c>
      <c r="TQG427" s="165" t="s">
        <v>340</v>
      </c>
      <c r="TQH427" s="165" t="s">
        <v>340</v>
      </c>
      <c r="TQI427" s="165" t="s">
        <v>340</v>
      </c>
      <c r="TQJ427" s="165" t="s">
        <v>340</v>
      </c>
      <c r="TQK427" s="165" t="s">
        <v>340</v>
      </c>
      <c r="TQL427" s="165" t="s">
        <v>340</v>
      </c>
      <c r="TQM427" s="165" t="s">
        <v>340</v>
      </c>
      <c r="TQN427" s="165" t="s">
        <v>340</v>
      </c>
      <c r="TQO427" s="165" t="s">
        <v>340</v>
      </c>
      <c r="TQP427" s="165" t="s">
        <v>340</v>
      </c>
      <c r="TQQ427" s="165" t="s">
        <v>340</v>
      </c>
      <c r="TQR427" s="165" t="s">
        <v>340</v>
      </c>
      <c r="TQS427" s="165" t="s">
        <v>340</v>
      </c>
      <c r="TQT427" s="165" t="s">
        <v>340</v>
      </c>
      <c r="TQU427" s="165" t="s">
        <v>340</v>
      </c>
      <c r="TQV427" s="165" t="s">
        <v>340</v>
      </c>
      <c r="TQW427" s="165" t="s">
        <v>340</v>
      </c>
      <c r="TQX427" s="165" t="s">
        <v>340</v>
      </c>
      <c r="TQY427" s="165" t="s">
        <v>340</v>
      </c>
      <c r="TQZ427" s="165" t="s">
        <v>340</v>
      </c>
      <c r="TRA427" s="165" t="s">
        <v>340</v>
      </c>
      <c r="TRB427" s="165" t="s">
        <v>340</v>
      </c>
      <c r="TRC427" s="165" t="s">
        <v>340</v>
      </c>
      <c r="TRD427" s="165" t="s">
        <v>340</v>
      </c>
      <c r="TRE427" s="165" t="s">
        <v>340</v>
      </c>
      <c r="TRF427" s="165" t="s">
        <v>340</v>
      </c>
      <c r="TRG427" s="165" t="s">
        <v>340</v>
      </c>
      <c r="TRH427" s="165" t="s">
        <v>340</v>
      </c>
      <c r="TRI427" s="165" t="s">
        <v>340</v>
      </c>
      <c r="TRJ427" s="165" t="s">
        <v>340</v>
      </c>
      <c r="TRK427" s="165" t="s">
        <v>340</v>
      </c>
      <c r="TRL427" s="165" t="s">
        <v>340</v>
      </c>
      <c r="TRM427" s="165" t="s">
        <v>340</v>
      </c>
      <c r="TRN427" s="165" t="s">
        <v>340</v>
      </c>
      <c r="TRO427" s="165" t="s">
        <v>340</v>
      </c>
      <c r="TRP427" s="165" t="s">
        <v>340</v>
      </c>
      <c r="TRQ427" s="165" t="s">
        <v>340</v>
      </c>
      <c r="TRR427" s="165" t="s">
        <v>340</v>
      </c>
      <c r="TRS427" s="165" t="s">
        <v>340</v>
      </c>
      <c r="TRT427" s="165" t="s">
        <v>340</v>
      </c>
      <c r="TRU427" s="165" t="s">
        <v>340</v>
      </c>
      <c r="TRV427" s="165" t="s">
        <v>340</v>
      </c>
      <c r="TRW427" s="165" t="s">
        <v>340</v>
      </c>
      <c r="TRX427" s="165" t="s">
        <v>340</v>
      </c>
      <c r="TRY427" s="165" t="s">
        <v>340</v>
      </c>
      <c r="TRZ427" s="165" t="s">
        <v>340</v>
      </c>
      <c r="TSA427" s="165" t="s">
        <v>340</v>
      </c>
      <c r="TSB427" s="165" t="s">
        <v>340</v>
      </c>
      <c r="TSC427" s="165" t="s">
        <v>340</v>
      </c>
      <c r="TSD427" s="165" t="s">
        <v>340</v>
      </c>
      <c r="TSE427" s="165" t="s">
        <v>340</v>
      </c>
      <c r="TSF427" s="165" t="s">
        <v>340</v>
      </c>
      <c r="TSG427" s="165" t="s">
        <v>340</v>
      </c>
      <c r="TSH427" s="165" t="s">
        <v>340</v>
      </c>
      <c r="TSI427" s="165" t="s">
        <v>340</v>
      </c>
      <c r="TSJ427" s="165" t="s">
        <v>340</v>
      </c>
      <c r="TSK427" s="165" t="s">
        <v>340</v>
      </c>
      <c r="TSL427" s="165" t="s">
        <v>340</v>
      </c>
      <c r="TSM427" s="165" t="s">
        <v>340</v>
      </c>
      <c r="TSN427" s="165" t="s">
        <v>340</v>
      </c>
      <c r="TSO427" s="165" t="s">
        <v>340</v>
      </c>
      <c r="TSP427" s="165" t="s">
        <v>340</v>
      </c>
      <c r="TSQ427" s="165" t="s">
        <v>340</v>
      </c>
      <c r="TSR427" s="165" t="s">
        <v>340</v>
      </c>
      <c r="TSS427" s="165" t="s">
        <v>340</v>
      </c>
      <c r="TST427" s="165" t="s">
        <v>340</v>
      </c>
      <c r="TSU427" s="165" t="s">
        <v>340</v>
      </c>
      <c r="TSV427" s="165" t="s">
        <v>340</v>
      </c>
      <c r="TSW427" s="165" t="s">
        <v>340</v>
      </c>
      <c r="TSX427" s="165" t="s">
        <v>340</v>
      </c>
      <c r="TSY427" s="165" t="s">
        <v>340</v>
      </c>
      <c r="TSZ427" s="165" t="s">
        <v>340</v>
      </c>
      <c r="TTA427" s="165" t="s">
        <v>340</v>
      </c>
      <c r="TTB427" s="165" t="s">
        <v>340</v>
      </c>
      <c r="TTC427" s="165" t="s">
        <v>340</v>
      </c>
      <c r="TTD427" s="165" t="s">
        <v>340</v>
      </c>
      <c r="TTE427" s="165" t="s">
        <v>340</v>
      </c>
      <c r="TTF427" s="165" t="s">
        <v>340</v>
      </c>
      <c r="TTG427" s="165" t="s">
        <v>340</v>
      </c>
      <c r="TTH427" s="165" t="s">
        <v>340</v>
      </c>
      <c r="TTI427" s="165" t="s">
        <v>340</v>
      </c>
      <c r="TTJ427" s="165" t="s">
        <v>340</v>
      </c>
      <c r="TTK427" s="165" t="s">
        <v>340</v>
      </c>
      <c r="TTL427" s="165" t="s">
        <v>340</v>
      </c>
      <c r="TTM427" s="165" t="s">
        <v>340</v>
      </c>
      <c r="TTN427" s="165" t="s">
        <v>340</v>
      </c>
      <c r="TTO427" s="165" t="s">
        <v>340</v>
      </c>
      <c r="TTP427" s="165" t="s">
        <v>340</v>
      </c>
      <c r="TTQ427" s="165" t="s">
        <v>340</v>
      </c>
      <c r="TTR427" s="165" t="s">
        <v>340</v>
      </c>
      <c r="TTS427" s="165" t="s">
        <v>340</v>
      </c>
      <c r="TTT427" s="165" t="s">
        <v>340</v>
      </c>
      <c r="TTU427" s="165" t="s">
        <v>340</v>
      </c>
      <c r="TTV427" s="165" t="s">
        <v>340</v>
      </c>
      <c r="TTW427" s="165" t="s">
        <v>340</v>
      </c>
      <c r="TTX427" s="165" t="s">
        <v>340</v>
      </c>
      <c r="TTY427" s="165" t="s">
        <v>340</v>
      </c>
      <c r="TTZ427" s="165" t="s">
        <v>340</v>
      </c>
      <c r="TUA427" s="165" t="s">
        <v>340</v>
      </c>
      <c r="TUB427" s="165" t="s">
        <v>340</v>
      </c>
      <c r="TUC427" s="165" t="s">
        <v>340</v>
      </c>
      <c r="TUD427" s="165" t="s">
        <v>340</v>
      </c>
      <c r="TUE427" s="165" t="s">
        <v>340</v>
      </c>
      <c r="TUF427" s="165" t="s">
        <v>340</v>
      </c>
      <c r="TUG427" s="165" t="s">
        <v>340</v>
      </c>
      <c r="TUH427" s="165" t="s">
        <v>340</v>
      </c>
      <c r="TUI427" s="165" t="s">
        <v>340</v>
      </c>
      <c r="TUJ427" s="165" t="s">
        <v>340</v>
      </c>
      <c r="TUK427" s="165" t="s">
        <v>340</v>
      </c>
      <c r="TUL427" s="165" t="s">
        <v>340</v>
      </c>
      <c r="TUM427" s="165" t="s">
        <v>340</v>
      </c>
      <c r="TUN427" s="165" t="s">
        <v>340</v>
      </c>
      <c r="TUO427" s="165" t="s">
        <v>340</v>
      </c>
      <c r="TUP427" s="165" t="s">
        <v>340</v>
      </c>
      <c r="TUQ427" s="165" t="s">
        <v>340</v>
      </c>
      <c r="TUR427" s="165" t="s">
        <v>340</v>
      </c>
      <c r="TUS427" s="165" t="s">
        <v>340</v>
      </c>
      <c r="TUT427" s="165" t="s">
        <v>340</v>
      </c>
      <c r="TUU427" s="165" t="s">
        <v>340</v>
      </c>
      <c r="TUV427" s="165" t="s">
        <v>340</v>
      </c>
      <c r="TUW427" s="165" t="s">
        <v>340</v>
      </c>
      <c r="TUX427" s="165" t="s">
        <v>340</v>
      </c>
      <c r="TUY427" s="165" t="s">
        <v>340</v>
      </c>
      <c r="TUZ427" s="165" t="s">
        <v>340</v>
      </c>
      <c r="TVA427" s="165" t="s">
        <v>340</v>
      </c>
      <c r="TVB427" s="165" t="s">
        <v>340</v>
      </c>
      <c r="TVC427" s="165" t="s">
        <v>340</v>
      </c>
      <c r="TVD427" s="165" t="s">
        <v>340</v>
      </c>
      <c r="TVE427" s="165" t="s">
        <v>340</v>
      </c>
      <c r="TVF427" s="165" t="s">
        <v>340</v>
      </c>
      <c r="TVG427" s="165" t="s">
        <v>340</v>
      </c>
      <c r="TVH427" s="165" t="s">
        <v>340</v>
      </c>
      <c r="TVI427" s="165" t="s">
        <v>340</v>
      </c>
      <c r="TVJ427" s="165" t="s">
        <v>340</v>
      </c>
      <c r="TVK427" s="165" t="s">
        <v>340</v>
      </c>
      <c r="TVL427" s="165" t="s">
        <v>340</v>
      </c>
      <c r="TVM427" s="165" t="s">
        <v>340</v>
      </c>
      <c r="TVN427" s="165" t="s">
        <v>340</v>
      </c>
      <c r="TVO427" s="165" t="s">
        <v>340</v>
      </c>
      <c r="TVP427" s="165" t="s">
        <v>340</v>
      </c>
      <c r="TVQ427" s="165" t="s">
        <v>340</v>
      </c>
      <c r="TVR427" s="165" t="s">
        <v>340</v>
      </c>
      <c r="TVS427" s="165" t="s">
        <v>340</v>
      </c>
      <c r="TVT427" s="165" t="s">
        <v>340</v>
      </c>
      <c r="TVU427" s="165" t="s">
        <v>340</v>
      </c>
      <c r="TVV427" s="165" t="s">
        <v>340</v>
      </c>
      <c r="TVW427" s="165" t="s">
        <v>340</v>
      </c>
      <c r="TVX427" s="165" t="s">
        <v>340</v>
      </c>
      <c r="TVY427" s="165" t="s">
        <v>340</v>
      </c>
      <c r="TVZ427" s="165" t="s">
        <v>340</v>
      </c>
      <c r="TWA427" s="165" t="s">
        <v>340</v>
      </c>
      <c r="TWB427" s="165" t="s">
        <v>340</v>
      </c>
      <c r="TWC427" s="165" t="s">
        <v>340</v>
      </c>
      <c r="TWD427" s="165" t="s">
        <v>340</v>
      </c>
      <c r="TWE427" s="165" t="s">
        <v>340</v>
      </c>
      <c r="TWF427" s="165" t="s">
        <v>340</v>
      </c>
      <c r="TWG427" s="165" t="s">
        <v>340</v>
      </c>
      <c r="TWH427" s="165" t="s">
        <v>340</v>
      </c>
      <c r="TWI427" s="165" t="s">
        <v>340</v>
      </c>
      <c r="TWJ427" s="165" t="s">
        <v>340</v>
      </c>
      <c r="TWK427" s="165" t="s">
        <v>340</v>
      </c>
      <c r="TWL427" s="165" t="s">
        <v>340</v>
      </c>
      <c r="TWM427" s="165" t="s">
        <v>340</v>
      </c>
      <c r="TWN427" s="165" t="s">
        <v>340</v>
      </c>
      <c r="TWO427" s="165" t="s">
        <v>340</v>
      </c>
      <c r="TWP427" s="165" t="s">
        <v>340</v>
      </c>
      <c r="TWQ427" s="165" t="s">
        <v>340</v>
      </c>
      <c r="TWR427" s="165" t="s">
        <v>340</v>
      </c>
      <c r="TWS427" s="165" t="s">
        <v>340</v>
      </c>
      <c r="TWT427" s="165" t="s">
        <v>340</v>
      </c>
      <c r="TWU427" s="165" t="s">
        <v>340</v>
      </c>
      <c r="TWV427" s="165" t="s">
        <v>340</v>
      </c>
      <c r="TWW427" s="165" t="s">
        <v>340</v>
      </c>
      <c r="TWX427" s="165" t="s">
        <v>340</v>
      </c>
      <c r="TWY427" s="165" t="s">
        <v>340</v>
      </c>
      <c r="TWZ427" s="165" t="s">
        <v>340</v>
      </c>
      <c r="TXA427" s="165" t="s">
        <v>340</v>
      </c>
      <c r="TXB427" s="165" t="s">
        <v>340</v>
      </c>
      <c r="TXC427" s="165" t="s">
        <v>340</v>
      </c>
      <c r="TXD427" s="165" t="s">
        <v>340</v>
      </c>
      <c r="TXE427" s="165" t="s">
        <v>340</v>
      </c>
      <c r="TXF427" s="165" t="s">
        <v>340</v>
      </c>
      <c r="TXG427" s="165" t="s">
        <v>340</v>
      </c>
      <c r="TXH427" s="165" t="s">
        <v>340</v>
      </c>
      <c r="TXI427" s="165" t="s">
        <v>340</v>
      </c>
      <c r="TXJ427" s="165" t="s">
        <v>340</v>
      </c>
      <c r="TXK427" s="165" t="s">
        <v>340</v>
      </c>
      <c r="TXL427" s="165" t="s">
        <v>340</v>
      </c>
      <c r="TXM427" s="165" t="s">
        <v>340</v>
      </c>
      <c r="TXN427" s="165" t="s">
        <v>340</v>
      </c>
      <c r="TXO427" s="165" t="s">
        <v>340</v>
      </c>
      <c r="TXP427" s="165" t="s">
        <v>340</v>
      </c>
      <c r="TXQ427" s="165" t="s">
        <v>340</v>
      </c>
      <c r="TXR427" s="165" t="s">
        <v>340</v>
      </c>
      <c r="TXS427" s="165" t="s">
        <v>340</v>
      </c>
      <c r="TXT427" s="165" t="s">
        <v>340</v>
      </c>
      <c r="TXU427" s="165" t="s">
        <v>340</v>
      </c>
      <c r="TXV427" s="165" t="s">
        <v>340</v>
      </c>
      <c r="TXW427" s="165" t="s">
        <v>340</v>
      </c>
      <c r="TXX427" s="165" t="s">
        <v>340</v>
      </c>
      <c r="TXY427" s="165" t="s">
        <v>340</v>
      </c>
      <c r="TXZ427" s="165" t="s">
        <v>340</v>
      </c>
      <c r="TYA427" s="165" t="s">
        <v>340</v>
      </c>
      <c r="TYB427" s="165" t="s">
        <v>340</v>
      </c>
      <c r="TYC427" s="165" t="s">
        <v>340</v>
      </c>
      <c r="TYD427" s="165" t="s">
        <v>340</v>
      </c>
      <c r="TYE427" s="165" t="s">
        <v>340</v>
      </c>
      <c r="TYF427" s="165" t="s">
        <v>340</v>
      </c>
      <c r="TYG427" s="165" t="s">
        <v>340</v>
      </c>
      <c r="TYH427" s="165" t="s">
        <v>340</v>
      </c>
      <c r="TYI427" s="165" t="s">
        <v>340</v>
      </c>
      <c r="TYJ427" s="165" t="s">
        <v>340</v>
      </c>
      <c r="TYK427" s="165" t="s">
        <v>340</v>
      </c>
      <c r="TYL427" s="165" t="s">
        <v>340</v>
      </c>
      <c r="TYM427" s="165" t="s">
        <v>340</v>
      </c>
      <c r="TYN427" s="165" t="s">
        <v>340</v>
      </c>
      <c r="TYO427" s="165" t="s">
        <v>340</v>
      </c>
      <c r="TYP427" s="165" t="s">
        <v>340</v>
      </c>
      <c r="TYQ427" s="165" t="s">
        <v>340</v>
      </c>
      <c r="TYR427" s="165" t="s">
        <v>340</v>
      </c>
      <c r="TYS427" s="165" t="s">
        <v>340</v>
      </c>
      <c r="TYT427" s="165" t="s">
        <v>340</v>
      </c>
      <c r="TYU427" s="165" t="s">
        <v>340</v>
      </c>
      <c r="TYV427" s="165" t="s">
        <v>340</v>
      </c>
      <c r="TYW427" s="165" t="s">
        <v>340</v>
      </c>
      <c r="TYX427" s="165" t="s">
        <v>340</v>
      </c>
      <c r="TYY427" s="165" t="s">
        <v>340</v>
      </c>
      <c r="TYZ427" s="165" t="s">
        <v>340</v>
      </c>
      <c r="TZA427" s="165" t="s">
        <v>340</v>
      </c>
      <c r="TZB427" s="165" t="s">
        <v>340</v>
      </c>
      <c r="TZC427" s="165" t="s">
        <v>340</v>
      </c>
      <c r="TZD427" s="165" t="s">
        <v>340</v>
      </c>
      <c r="TZE427" s="165" t="s">
        <v>340</v>
      </c>
      <c r="TZF427" s="165" t="s">
        <v>340</v>
      </c>
      <c r="TZG427" s="165" t="s">
        <v>340</v>
      </c>
      <c r="TZH427" s="165" t="s">
        <v>340</v>
      </c>
      <c r="TZI427" s="165" t="s">
        <v>340</v>
      </c>
      <c r="TZJ427" s="165" t="s">
        <v>340</v>
      </c>
      <c r="TZK427" s="165" t="s">
        <v>340</v>
      </c>
      <c r="TZL427" s="165" t="s">
        <v>340</v>
      </c>
      <c r="TZM427" s="165" t="s">
        <v>340</v>
      </c>
      <c r="TZN427" s="165" t="s">
        <v>340</v>
      </c>
      <c r="TZO427" s="165" t="s">
        <v>340</v>
      </c>
      <c r="TZP427" s="165" t="s">
        <v>340</v>
      </c>
      <c r="TZQ427" s="165" t="s">
        <v>340</v>
      </c>
      <c r="TZR427" s="165" t="s">
        <v>340</v>
      </c>
      <c r="TZS427" s="165" t="s">
        <v>340</v>
      </c>
      <c r="TZT427" s="165" t="s">
        <v>340</v>
      </c>
      <c r="TZU427" s="165" t="s">
        <v>340</v>
      </c>
      <c r="TZV427" s="165" t="s">
        <v>340</v>
      </c>
      <c r="TZW427" s="165" t="s">
        <v>340</v>
      </c>
      <c r="TZX427" s="165" t="s">
        <v>340</v>
      </c>
      <c r="TZY427" s="165" t="s">
        <v>340</v>
      </c>
      <c r="TZZ427" s="165" t="s">
        <v>340</v>
      </c>
      <c r="UAA427" s="165" t="s">
        <v>340</v>
      </c>
      <c r="UAB427" s="165" t="s">
        <v>340</v>
      </c>
      <c r="UAC427" s="165" t="s">
        <v>340</v>
      </c>
      <c r="UAD427" s="165" t="s">
        <v>340</v>
      </c>
      <c r="UAE427" s="165" t="s">
        <v>340</v>
      </c>
      <c r="UAF427" s="165" t="s">
        <v>340</v>
      </c>
      <c r="UAG427" s="165" t="s">
        <v>340</v>
      </c>
      <c r="UAH427" s="165" t="s">
        <v>340</v>
      </c>
      <c r="UAI427" s="165" t="s">
        <v>340</v>
      </c>
      <c r="UAJ427" s="165" t="s">
        <v>340</v>
      </c>
      <c r="UAK427" s="165" t="s">
        <v>340</v>
      </c>
      <c r="UAL427" s="165" t="s">
        <v>340</v>
      </c>
      <c r="UAM427" s="165" t="s">
        <v>340</v>
      </c>
      <c r="UAN427" s="165" t="s">
        <v>340</v>
      </c>
      <c r="UAO427" s="165" t="s">
        <v>340</v>
      </c>
      <c r="UAP427" s="165" t="s">
        <v>340</v>
      </c>
      <c r="UAQ427" s="165" t="s">
        <v>340</v>
      </c>
      <c r="UAR427" s="165" t="s">
        <v>340</v>
      </c>
      <c r="UAS427" s="165" t="s">
        <v>340</v>
      </c>
      <c r="UAT427" s="165" t="s">
        <v>340</v>
      </c>
      <c r="UAU427" s="165" t="s">
        <v>340</v>
      </c>
      <c r="UAV427" s="165" t="s">
        <v>340</v>
      </c>
      <c r="UAW427" s="165" t="s">
        <v>340</v>
      </c>
      <c r="UAX427" s="165" t="s">
        <v>340</v>
      </c>
      <c r="UAY427" s="165" t="s">
        <v>340</v>
      </c>
      <c r="UAZ427" s="165" t="s">
        <v>340</v>
      </c>
      <c r="UBA427" s="165" t="s">
        <v>340</v>
      </c>
      <c r="UBB427" s="165" t="s">
        <v>340</v>
      </c>
      <c r="UBC427" s="165" t="s">
        <v>340</v>
      </c>
      <c r="UBD427" s="165" t="s">
        <v>340</v>
      </c>
      <c r="UBE427" s="165" t="s">
        <v>340</v>
      </c>
      <c r="UBF427" s="165" t="s">
        <v>340</v>
      </c>
      <c r="UBG427" s="165" t="s">
        <v>340</v>
      </c>
      <c r="UBH427" s="165" t="s">
        <v>340</v>
      </c>
      <c r="UBI427" s="165" t="s">
        <v>340</v>
      </c>
      <c r="UBJ427" s="165" t="s">
        <v>340</v>
      </c>
      <c r="UBK427" s="165" t="s">
        <v>340</v>
      </c>
      <c r="UBL427" s="165" t="s">
        <v>340</v>
      </c>
      <c r="UBM427" s="165" t="s">
        <v>340</v>
      </c>
      <c r="UBN427" s="165" t="s">
        <v>340</v>
      </c>
      <c r="UBO427" s="165" t="s">
        <v>340</v>
      </c>
      <c r="UBP427" s="165" t="s">
        <v>340</v>
      </c>
      <c r="UBQ427" s="165" t="s">
        <v>340</v>
      </c>
      <c r="UBR427" s="165" t="s">
        <v>340</v>
      </c>
      <c r="UBS427" s="165" t="s">
        <v>340</v>
      </c>
      <c r="UBT427" s="165" t="s">
        <v>340</v>
      </c>
      <c r="UBU427" s="165" t="s">
        <v>340</v>
      </c>
      <c r="UBV427" s="165" t="s">
        <v>340</v>
      </c>
      <c r="UBW427" s="165" t="s">
        <v>340</v>
      </c>
      <c r="UBX427" s="165" t="s">
        <v>340</v>
      </c>
      <c r="UBY427" s="165" t="s">
        <v>340</v>
      </c>
      <c r="UBZ427" s="165" t="s">
        <v>340</v>
      </c>
      <c r="UCA427" s="165" t="s">
        <v>340</v>
      </c>
      <c r="UCB427" s="165" t="s">
        <v>340</v>
      </c>
      <c r="UCC427" s="165" t="s">
        <v>340</v>
      </c>
      <c r="UCD427" s="165" t="s">
        <v>340</v>
      </c>
      <c r="UCE427" s="165" t="s">
        <v>340</v>
      </c>
      <c r="UCF427" s="165" t="s">
        <v>340</v>
      </c>
      <c r="UCG427" s="165" t="s">
        <v>340</v>
      </c>
      <c r="UCH427" s="165" t="s">
        <v>340</v>
      </c>
      <c r="UCI427" s="165" t="s">
        <v>340</v>
      </c>
      <c r="UCJ427" s="165" t="s">
        <v>340</v>
      </c>
      <c r="UCK427" s="165" t="s">
        <v>340</v>
      </c>
      <c r="UCL427" s="165" t="s">
        <v>340</v>
      </c>
      <c r="UCM427" s="165" t="s">
        <v>340</v>
      </c>
      <c r="UCN427" s="165" t="s">
        <v>340</v>
      </c>
      <c r="UCO427" s="165" t="s">
        <v>340</v>
      </c>
      <c r="UCP427" s="165" t="s">
        <v>340</v>
      </c>
      <c r="UCQ427" s="165" t="s">
        <v>340</v>
      </c>
      <c r="UCR427" s="165" t="s">
        <v>340</v>
      </c>
      <c r="UCS427" s="165" t="s">
        <v>340</v>
      </c>
      <c r="UCT427" s="165" t="s">
        <v>340</v>
      </c>
      <c r="UCU427" s="165" t="s">
        <v>340</v>
      </c>
      <c r="UCV427" s="165" t="s">
        <v>340</v>
      </c>
      <c r="UCW427" s="165" t="s">
        <v>340</v>
      </c>
      <c r="UCX427" s="165" t="s">
        <v>340</v>
      </c>
      <c r="UCY427" s="165" t="s">
        <v>340</v>
      </c>
      <c r="UCZ427" s="165" t="s">
        <v>340</v>
      </c>
      <c r="UDA427" s="165" t="s">
        <v>340</v>
      </c>
      <c r="UDB427" s="165" t="s">
        <v>340</v>
      </c>
      <c r="UDC427" s="165" t="s">
        <v>340</v>
      </c>
      <c r="UDD427" s="165" t="s">
        <v>340</v>
      </c>
      <c r="UDE427" s="165" t="s">
        <v>340</v>
      </c>
      <c r="UDF427" s="165" t="s">
        <v>340</v>
      </c>
      <c r="UDG427" s="165" t="s">
        <v>340</v>
      </c>
      <c r="UDH427" s="165" t="s">
        <v>340</v>
      </c>
      <c r="UDI427" s="165" t="s">
        <v>340</v>
      </c>
      <c r="UDJ427" s="165" t="s">
        <v>340</v>
      </c>
      <c r="UDK427" s="165" t="s">
        <v>340</v>
      </c>
      <c r="UDL427" s="165" t="s">
        <v>340</v>
      </c>
      <c r="UDM427" s="165" t="s">
        <v>340</v>
      </c>
      <c r="UDN427" s="165" t="s">
        <v>340</v>
      </c>
      <c r="UDO427" s="165" t="s">
        <v>340</v>
      </c>
      <c r="UDP427" s="165" t="s">
        <v>340</v>
      </c>
      <c r="UDQ427" s="165" t="s">
        <v>340</v>
      </c>
      <c r="UDR427" s="165" t="s">
        <v>340</v>
      </c>
      <c r="UDS427" s="165" t="s">
        <v>340</v>
      </c>
      <c r="UDT427" s="165" t="s">
        <v>340</v>
      </c>
      <c r="UDU427" s="165" t="s">
        <v>340</v>
      </c>
      <c r="UDV427" s="165" t="s">
        <v>340</v>
      </c>
      <c r="UDW427" s="165" t="s">
        <v>340</v>
      </c>
      <c r="UDX427" s="165" t="s">
        <v>340</v>
      </c>
      <c r="UDY427" s="165" t="s">
        <v>340</v>
      </c>
      <c r="UDZ427" s="165" t="s">
        <v>340</v>
      </c>
      <c r="UEA427" s="165" t="s">
        <v>340</v>
      </c>
      <c r="UEB427" s="165" t="s">
        <v>340</v>
      </c>
      <c r="UEC427" s="165" t="s">
        <v>340</v>
      </c>
      <c r="UED427" s="165" t="s">
        <v>340</v>
      </c>
      <c r="UEE427" s="165" t="s">
        <v>340</v>
      </c>
      <c r="UEF427" s="165" t="s">
        <v>340</v>
      </c>
      <c r="UEG427" s="165" t="s">
        <v>340</v>
      </c>
      <c r="UEH427" s="165" t="s">
        <v>340</v>
      </c>
      <c r="UEI427" s="165" t="s">
        <v>340</v>
      </c>
      <c r="UEJ427" s="165" t="s">
        <v>340</v>
      </c>
      <c r="UEK427" s="165" t="s">
        <v>340</v>
      </c>
      <c r="UEL427" s="165" t="s">
        <v>340</v>
      </c>
      <c r="UEM427" s="165" t="s">
        <v>340</v>
      </c>
      <c r="UEN427" s="165" t="s">
        <v>340</v>
      </c>
      <c r="UEO427" s="165" t="s">
        <v>340</v>
      </c>
      <c r="UEP427" s="165" t="s">
        <v>340</v>
      </c>
      <c r="UEQ427" s="165" t="s">
        <v>340</v>
      </c>
      <c r="UER427" s="165" t="s">
        <v>340</v>
      </c>
      <c r="UES427" s="165" t="s">
        <v>340</v>
      </c>
      <c r="UET427" s="165" t="s">
        <v>340</v>
      </c>
      <c r="UEU427" s="165" t="s">
        <v>340</v>
      </c>
      <c r="UEV427" s="165" t="s">
        <v>340</v>
      </c>
      <c r="UEW427" s="165" t="s">
        <v>340</v>
      </c>
      <c r="UEX427" s="165" t="s">
        <v>340</v>
      </c>
      <c r="UEY427" s="165" t="s">
        <v>340</v>
      </c>
      <c r="UEZ427" s="165" t="s">
        <v>340</v>
      </c>
      <c r="UFA427" s="165" t="s">
        <v>340</v>
      </c>
      <c r="UFB427" s="165" t="s">
        <v>340</v>
      </c>
      <c r="UFC427" s="165" t="s">
        <v>340</v>
      </c>
      <c r="UFD427" s="165" t="s">
        <v>340</v>
      </c>
      <c r="UFE427" s="165" t="s">
        <v>340</v>
      </c>
      <c r="UFF427" s="165" t="s">
        <v>340</v>
      </c>
      <c r="UFG427" s="165" t="s">
        <v>340</v>
      </c>
      <c r="UFH427" s="165" t="s">
        <v>340</v>
      </c>
      <c r="UFI427" s="165" t="s">
        <v>340</v>
      </c>
      <c r="UFJ427" s="165" t="s">
        <v>340</v>
      </c>
      <c r="UFK427" s="165" t="s">
        <v>340</v>
      </c>
      <c r="UFL427" s="165" t="s">
        <v>340</v>
      </c>
      <c r="UFM427" s="165" t="s">
        <v>340</v>
      </c>
      <c r="UFN427" s="165" t="s">
        <v>340</v>
      </c>
      <c r="UFO427" s="165" t="s">
        <v>340</v>
      </c>
      <c r="UFP427" s="165" t="s">
        <v>340</v>
      </c>
      <c r="UFQ427" s="165" t="s">
        <v>340</v>
      </c>
      <c r="UFR427" s="165" t="s">
        <v>340</v>
      </c>
      <c r="UFS427" s="165" t="s">
        <v>340</v>
      </c>
      <c r="UFT427" s="165" t="s">
        <v>340</v>
      </c>
      <c r="UFU427" s="165" t="s">
        <v>340</v>
      </c>
      <c r="UFV427" s="165" t="s">
        <v>340</v>
      </c>
      <c r="UFW427" s="165" t="s">
        <v>340</v>
      </c>
      <c r="UFX427" s="165" t="s">
        <v>340</v>
      </c>
      <c r="UFY427" s="165" t="s">
        <v>340</v>
      </c>
      <c r="UFZ427" s="165" t="s">
        <v>340</v>
      </c>
      <c r="UGA427" s="165" t="s">
        <v>340</v>
      </c>
      <c r="UGB427" s="165" t="s">
        <v>340</v>
      </c>
      <c r="UGC427" s="165" t="s">
        <v>340</v>
      </c>
      <c r="UGD427" s="165" t="s">
        <v>340</v>
      </c>
      <c r="UGE427" s="165" t="s">
        <v>340</v>
      </c>
      <c r="UGF427" s="165" t="s">
        <v>340</v>
      </c>
      <c r="UGG427" s="165" t="s">
        <v>340</v>
      </c>
      <c r="UGH427" s="165" t="s">
        <v>340</v>
      </c>
      <c r="UGI427" s="165" t="s">
        <v>340</v>
      </c>
      <c r="UGJ427" s="165" t="s">
        <v>340</v>
      </c>
      <c r="UGK427" s="165" t="s">
        <v>340</v>
      </c>
      <c r="UGL427" s="165" t="s">
        <v>340</v>
      </c>
      <c r="UGM427" s="165" t="s">
        <v>340</v>
      </c>
      <c r="UGN427" s="165" t="s">
        <v>340</v>
      </c>
      <c r="UGO427" s="165" t="s">
        <v>340</v>
      </c>
      <c r="UGP427" s="165" t="s">
        <v>340</v>
      </c>
      <c r="UGQ427" s="165" t="s">
        <v>340</v>
      </c>
      <c r="UGR427" s="165" t="s">
        <v>340</v>
      </c>
      <c r="UGS427" s="165" t="s">
        <v>340</v>
      </c>
      <c r="UGT427" s="165" t="s">
        <v>340</v>
      </c>
      <c r="UGU427" s="165" t="s">
        <v>340</v>
      </c>
      <c r="UGV427" s="165" t="s">
        <v>340</v>
      </c>
      <c r="UGW427" s="165" t="s">
        <v>340</v>
      </c>
      <c r="UGX427" s="165" t="s">
        <v>340</v>
      </c>
      <c r="UGY427" s="165" t="s">
        <v>340</v>
      </c>
      <c r="UGZ427" s="165" t="s">
        <v>340</v>
      </c>
      <c r="UHA427" s="165" t="s">
        <v>340</v>
      </c>
      <c r="UHB427" s="165" t="s">
        <v>340</v>
      </c>
      <c r="UHC427" s="165" t="s">
        <v>340</v>
      </c>
      <c r="UHD427" s="165" t="s">
        <v>340</v>
      </c>
      <c r="UHE427" s="165" t="s">
        <v>340</v>
      </c>
      <c r="UHF427" s="165" t="s">
        <v>340</v>
      </c>
      <c r="UHG427" s="165" t="s">
        <v>340</v>
      </c>
      <c r="UHH427" s="165" t="s">
        <v>340</v>
      </c>
      <c r="UHI427" s="165" t="s">
        <v>340</v>
      </c>
      <c r="UHJ427" s="165" t="s">
        <v>340</v>
      </c>
      <c r="UHK427" s="165" t="s">
        <v>340</v>
      </c>
      <c r="UHL427" s="165" t="s">
        <v>340</v>
      </c>
      <c r="UHM427" s="165" t="s">
        <v>340</v>
      </c>
      <c r="UHN427" s="165" t="s">
        <v>340</v>
      </c>
      <c r="UHO427" s="165" t="s">
        <v>340</v>
      </c>
      <c r="UHP427" s="165" t="s">
        <v>340</v>
      </c>
      <c r="UHQ427" s="165" t="s">
        <v>340</v>
      </c>
      <c r="UHR427" s="165" t="s">
        <v>340</v>
      </c>
      <c r="UHS427" s="165" t="s">
        <v>340</v>
      </c>
      <c r="UHT427" s="165" t="s">
        <v>340</v>
      </c>
      <c r="UHU427" s="165" t="s">
        <v>340</v>
      </c>
      <c r="UHV427" s="165" t="s">
        <v>340</v>
      </c>
      <c r="UHW427" s="165" t="s">
        <v>340</v>
      </c>
      <c r="UHX427" s="165" t="s">
        <v>340</v>
      </c>
      <c r="UHY427" s="165" t="s">
        <v>340</v>
      </c>
      <c r="UHZ427" s="165" t="s">
        <v>340</v>
      </c>
      <c r="UIA427" s="165" t="s">
        <v>340</v>
      </c>
      <c r="UIB427" s="165" t="s">
        <v>340</v>
      </c>
      <c r="UIC427" s="165" t="s">
        <v>340</v>
      </c>
      <c r="UID427" s="165" t="s">
        <v>340</v>
      </c>
      <c r="UIE427" s="165" t="s">
        <v>340</v>
      </c>
      <c r="UIF427" s="165" t="s">
        <v>340</v>
      </c>
      <c r="UIG427" s="165" t="s">
        <v>340</v>
      </c>
      <c r="UIH427" s="165" t="s">
        <v>340</v>
      </c>
      <c r="UII427" s="165" t="s">
        <v>340</v>
      </c>
      <c r="UIJ427" s="165" t="s">
        <v>340</v>
      </c>
      <c r="UIK427" s="165" t="s">
        <v>340</v>
      </c>
      <c r="UIL427" s="165" t="s">
        <v>340</v>
      </c>
      <c r="UIM427" s="165" t="s">
        <v>340</v>
      </c>
      <c r="UIN427" s="165" t="s">
        <v>340</v>
      </c>
      <c r="UIO427" s="165" t="s">
        <v>340</v>
      </c>
      <c r="UIP427" s="165" t="s">
        <v>340</v>
      </c>
      <c r="UIQ427" s="165" t="s">
        <v>340</v>
      </c>
      <c r="UIR427" s="165" t="s">
        <v>340</v>
      </c>
      <c r="UIS427" s="165" t="s">
        <v>340</v>
      </c>
      <c r="UIT427" s="165" t="s">
        <v>340</v>
      </c>
      <c r="UIU427" s="165" t="s">
        <v>340</v>
      </c>
      <c r="UIV427" s="165" t="s">
        <v>340</v>
      </c>
      <c r="UIW427" s="165" t="s">
        <v>340</v>
      </c>
      <c r="UIX427" s="165" t="s">
        <v>340</v>
      </c>
      <c r="UIY427" s="165" t="s">
        <v>340</v>
      </c>
      <c r="UIZ427" s="165" t="s">
        <v>340</v>
      </c>
      <c r="UJA427" s="165" t="s">
        <v>340</v>
      </c>
      <c r="UJB427" s="165" t="s">
        <v>340</v>
      </c>
      <c r="UJC427" s="165" t="s">
        <v>340</v>
      </c>
      <c r="UJD427" s="165" t="s">
        <v>340</v>
      </c>
      <c r="UJE427" s="165" t="s">
        <v>340</v>
      </c>
      <c r="UJF427" s="165" t="s">
        <v>340</v>
      </c>
      <c r="UJG427" s="165" t="s">
        <v>340</v>
      </c>
      <c r="UJH427" s="165" t="s">
        <v>340</v>
      </c>
      <c r="UJI427" s="165" t="s">
        <v>340</v>
      </c>
      <c r="UJJ427" s="165" t="s">
        <v>340</v>
      </c>
      <c r="UJK427" s="165" t="s">
        <v>340</v>
      </c>
      <c r="UJL427" s="165" t="s">
        <v>340</v>
      </c>
      <c r="UJM427" s="165" t="s">
        <v>340</v>
      </c>
      <c r="UJN427" s="165" t="s">
        <v>340</v>
      </c>
      <c r="UJO427" s="165" t="s">
        <v>340</v>
      </c>
      <c r="UJP427" s="165" t="s">
        <v>340</v>
      </c>
      <c r="UJQ427" s="165" t="s">
        <v>340</v>
      </c>
      <c r="UJR427" s="165" t="s">
        <v>340</v>
      </c>
      <c r="UJS427" s="165" t="s">
        <v>340</v>
      </c>
      <c r="UJT427" s="165" t="s">
        <v>340</v>
      </c>
      <c r="UJU427" s="165" t="s">
        <v>340</v>
      </c>
      <c r="UJV427" s="165" t="s">
        <v>340</v>
      </c>
      <c r="UJW427" s="165" t="s">
        <v>340</v>
      </c>
      <c r="UJX427" s="165" t="s">
        <v>340</v>
      </c>
      <c r="UJY427" s="165" t="s">
        <v>340</v>
      </c>
      <c r="UJZ427" s="165" t="s">
        <v>340</v>
      </c>
      <c r="UKA427" s="165" t="s">
        <v>340</v>
      </c>
      <c r="UKB427" s="165" t="s">
        <v>340</v>
      </c>
      <c r="UKC427" s="165" t="s">
        <v>340</v>
      </c>
      <c r="UKD427" s="165" t="s">
        <v>340</v>
      </c>
      <c r="UKE427" s="165" t="s">
        <v>340</v>
      </c>
      <c r="UKF427" s="165" t="s">
        <v>340</v>
      </c>
      <c r="UKG427" s="165" t="s">
        <v>340</v>
      </c>
      <c r="UKH427" s="165" t="s">
        <v>340</v>
      </c>
      <c r="UKI427" s="165" t="s">
        <v>340</v>
      </c>
      <c r="UKJ427" s="165" t="s">
        <v>340</v>
      </c>
      <c r="UKK427" s="165" t="s">
        <v>340</v>
      </c>
      <c r="UKL427" s="165" t="s">
        <v>340</v>
      </c>
      <c r="UKM427" s="165" t="s">
        <v>340</v>
      </c>
      <c r="UKN427" s="165" t="s">
        <v>340</v>
      </c>
      <c r="UKO427" s="165" t="s">
        <v>340</v>
      </c>
      <c r="UKP427" s="165" t="s">
        <v>340</v>
      </c>
      <c r="UKQ427" s="165" t="s">
        <v>340</v>
      </c>
      <c r="UKR427" s="165" t="s">
        <v>340</v>
      </c>
      <c r="UKS427" s="165" t="s">
        <v>340</v>
      </c>
      <c r="UKT427" s="165" t="s">
        <v>340</v>
      </c>
      <c r="UKU427" s="165" t="s">
        <v>340</v>
      </c>
      <c r="UKV427" s="165" t="s">
        <v>340</v>
      </c>
      <c r="UKW427" s="165" t="s">
        <v>340</v>
      </c>
      <c r="UKX427" s="165" t="s">
        <v>340</v>
      </c>
      <c r="UKY427" s="165" t="s">
        <v>340</v>
      </c>
      <c r="UKZ427" s="165" t="s">
        <v>340</v>
      </c>
      <c r="ULA427" s="165" t="s">
        <v>340</v>
      </c>
      <c r="ULB427" s="165" t="s">
        <v>340</v>
      </c>
      <c r="ULC427" s="165" t="s">
        <v>340</v>
      </c>
      <c r="ULD427" s="165" t="s">
        <v>340</v>
      </c>
      <c r="ULE427" s="165" t="s">
        <v>340</v>
      </c>
      <c r="ULF427" s="165" t="s">
        <v>340</v>
      </c>
      <c r="ULG427" s="165" t="s">
        <v>340</v>
      </c>
      <c r="ULH427" s="165" t="s">
        <v>340</v>
      </c>
      <c r="ULI427" s="165" t="s">
        <v>340</v>
      </c>
      <c r="ULJ427" s="165" t="s">
        <v>340</v>
      </c>
      <c r="ULK427" s="165" t="s">
        <v>340</v>
      </c>
      <c r="ULL427" s="165" t="s">
        <v>340</v>
      </c>
      <c r="ULM427" s="165" t="s">
        <v>340</v>
      </c>
      <c r="ULN427" s="165" t="s">
        <v>340</v>
      </c>
      <c r="ULO427" s="165" t="s">
        <v>340</v>
      </c>
      <c r="ULP427" s="165" t="s">
        <v>340</v>
      </c>
      <c r="ULQ427" s="165" t="s">
        <v>340</v>
      </c>
      <c r="ULR427" s="165" t="s">
        <v>340</v>
      </c>
      <c r="ULS427" s="165" t="s">
        <v>340</v>
      </c>
      <c r="ULT427" s="165" t="s">
        <v>340</v>
      </c>
      <c r="ULU427" s="165" t="s">
        <v>340</v>
      </c>
      <c r="ULV427" s="165" t="s">
        <v>340</v>
      </c>
      <c r="ULW427" s="165" t="s">
        <v>340</v>
      </c>
      <c r="ULX427" s="165" t="s">
        <v>340</v>
      </c>
      <c r="ULY427" s="165" t="s">
        <v>340</v>
      </c>
      <c r="ULZ427" s="165" t="s">
        <v>340</v>
      </c>
      <c r="UMA427" s="165" t="s">
        <v>340</v>
      </c>
      <c r="UMB427" s="165" t="s">
        <v>340</v>
      </c>
      <c r="UMC427" s="165" t="s">
        <v>340</v>
      </c>
      <c r="UMD427" s="165" t="s">
        <v>340</v>
      </c>
      <c r="UME427" s="165" t="s">
        <v>340</v>
      </c>
      <c r="UMF427" s="165" t="s">
        <v>340</v>
      </c>
      <c r="UMG427" s="165" t="s">
        <v>340</v>
      </c>
      <c r="UMH427" s="165" t="s">
        <v>340</v>
      </c>
      <c r="UMI427" s="165" t="s">
        <v>340</v>
      </c>
      <c r="UMJ427" s="165" t="s">
        <v>340</v>
      </c>
      <c r="UMK427" s="165" t="s">
        <v>340</v>
      </c>
      <c r="UML427" s="165" t="s">
        <v>340</v>
      </c>
      <c r="UMM427" s="165" t="s">
        <v>340</v>
      </c>
      <c r="UMN427" s="165" t="s">
        <v>340</v>
      </c>
      <c r="UMO427" s="165" t="s">
        <v>340</v>
      </c>
      <c r="UMP427" s="165" t="s">
        <v>340</v>
      </c>
      <c r="UMQ427" s="165" t="s">
        <v>340</v>
      </c>
      <c r="UMR427" s="165" t="s">
        <v>340</v>
      </c>
      <c r="UMS427" s="165" t="s">
        <v>340</v>
      </c>
      <c r="UMT427" s="165" t="s">
        <v>340</v>
      </c>
      <c r="UMU427" s="165" t="s">
        <v>340</v>
      </c>
      <c r="UMV427" s="165" t="s">
        <v>340</v>
      </c>
      <c r="UMW427" s="165" t="s">
        <v>340</v>
      </c>
      <c r="UMX427" s="165" t="s">
        <v>340</v>
      </c>
      <c r="UMY427" s="165" t="s">
        <v>340</v>
      </c>
      <c r="UMZ427" s="165" t="s">
        <v>340</v>
      </c>
      <c r="UNA427" s="165" t="s">
        <v>340</v>
      </c>
      <c r="UNB427" s="165" t="s">
        <v>340</v>
      </c>
      <c r="UNC427" s="165" t="s">
        <v>340</v>
      </c>
      <c r="UND427" s="165" t="s">
        <v>340</v>
      </c>
      <c r="UNE427" s="165" t="s">
        <v>340</v>
      </c>
      <c r="UNF427" s="165" t="s">
        <v>340</v>
      </c>
      <c r="UNG427" s="165" t="s">
        <v>340</v>
      </c>
      <c r="UNH427" s="165" t="s">
        <v>340</v>
      </c>
      <c r="UNI427" s="165" t="s">
        <v>340</v>
      </c>
      <c r="UNJ427" s="165" t="s">
        <v>340</v>
      </c>
      <c r="UNK427" s="165" t="s">
        <v>340</v>
      </c>
      <c r="UNL427" s="165" t="s">
        <v>340</v>
      </c>
      <c r="UNM427" s="165" t="s">
        <v>340</v>
      </c>
      <c r="UNN427" s="165" t="s">
        <v>340</v>
      </c>
      <c r="UNO427" s="165" t="s">
        <v>340</v>
      </c>
      <c r="UNP427" s="165" t="s">
        <v>340</v>
      </c>
      <c r="UNQ427" s="165" t="s">
        <v>340</v>
      </c>
      <c r="UNR427" s="165" t="s">
        <v>340</v>
      </c>
      <c r="UNS427" s="165" t="s">
        <v>340</v>
      </c>
      <c r="UNT427" s="165" t="s">
        <v>340</v>
      </c>
      <c r="UNU427" s="165" t="s">
        <v>340</v>
      </c>
      <c r="UNV427" s="165" t="s">
        <v>340</v>
      </c>
      <c r="UNW427" s="165" t="s">
        <v>340</v>
      </c>
      <c r="UNX427" s="165" t="s">
        <v>340</v>
      </c>
      <c r="UNY427" s="165" t="s">
        <v>340</v>
      </c>
      <c r="UNZ427" s="165" t="s">
        <v>340</v>
      </c>
      <c r="UOA427" s="165" t="s">
        <v>340</v>
      </c>
      <c r="UOB427" s="165" t="s">
        <v>340</v>
      </c>
      <c r="UOC427" s="165" t="s">
        <v>340</v>
      </c>
      <c r="UOD427" s="165" t="s">
        <v>340</v>
      </c>
      <c r="UOE427" s="165" t="s">
        <v>340</v>
      </c>
      <c r="UOF427" s="165" t="s">
        <v>340</v>
      </c>
      <c r="UOG427" s="165" t="s">
        <v>340</v>
      </c>
      <c r="UOH427" s="165" t="s">
        <v>340</v>
      </c>
      <c r="UOI427" s="165" t="s">
        <v>340</v>
      </c>
      <c r="UOJ427" s="165" t="s">
        <v>340</v>
      </c>
      <c r="UOK427" s="165" t="s">
        <v>340</v>
      </c>
      <c r="UOL427" s="165" t="s">
        <v>340</v>
      </c>
      <c r="UOM427" s="165" t="s">
        <v>340</v>
      </c>
      <c r="UON427" s="165" t="s">
        <v>340</v>
      </c>
      <c r="UOO427" s="165" t="s">
        <v>340</v>
      </c>
      <c r="UOP427" s="165" t="s">
        <v>340</v>
      </c>
      <c r="UOQ427" s="165" t="s">
        <v>340</v>
      </c>
      <c r="UOR427" s="165" t="s">
        <v>340</v>
      </c>
      <c r="UOS427" s="165" t="s">
        <v>340</v>
      </c>
      <c r="UOT427" s="165" t="s">
        <v>340</v>
      </c>
      <c r="UOU427" s="165" t="s">
        <v>340</v>
      </c>
      <c r="UOV427" s="165" t="s">
        <v>340</v>
      </c>
      <c r="UOW427" s="165" t="s">
        <v>340</v>
      </c>
      <c r="UOX427" s="165" t="s">
        <v>340</v>
      </c>
      <c r="UOY427" s="165" t="s">
        <v>340</v>
      </c>
      <c r="UOZ427" s="165" t="s">
        <v>340</v>
      </c>
      <c r="UPA427" s="165" t="s">
        <v>340</v>
      </c>
      <c r="UPB427" s="165" t="s">
        <v>340</v>
      </c>
      <c r="UPC427" s="165" t="s">
        <v>340</v>
      </c>
      <c r="UPD427" s="165" t="s">
        <v>340</v>
      </c>
      <c r="UPE427" s="165" t="s">
        <v>340</v>
      </c>
      <c r="UPF427" s="165" t="s">
        <v>340</v>
      </c>
      <c r="UPG427" s="165" t="s">
        <v>340</v>
      </c>
      <c r="UPH427" s="165" t="s">
        <v>340</v>
      </c>
      <c r="UPI427" s="165" t="s">
        <v>340</v>
      </c>
      <c r="UPJ427" s="165" t="s">
        <v>340</v>
      </c>
      <c r="UPK427" s="165" t="s">
        <v>340</v>
      </c>
      <c r="UPL427" s="165" t="s">
        <v>340</v>
      </c>
      <c r="UPM427" s="165" t="s">
        <v>340</v>
      </c>
      <c r="UPN427" s="165" t="s">
        <v>340</v>
      </c>
      <c r="UPO427" s="165" t="s">
        <v>340</v>
      </c>
      <c r="UPP427" s="165" t="s">
        <v>340</v>
      </c>
      <c r="UPQ427" s="165" t="s">
        <v>340</v>
      </c>
      <c r="UPR427" s="165" t="s">
        <v>340</v>
      </c>
      <c r="UPS427" s="165" t="s">
        <v>340</v>
      </c>
      <c r="UPT427" s="165" t="s">
        <v>340</v>
      </c>
      <c r="UPU427" s="165" t="s">
        <v>340</v>
      </c>
      <c r="UPV427" s="165" t="s">
        <v>340</v>
      </c>
      <c r="UPW427" s="165" t="s">
        <v>340</v>
      </c>
      <c r="UPX427" s="165" t="s">
        <v>340</v>
      </c>
      <c r="UPY427" s="165" t="s">
        <v>340</v>
      </c>
      <c r="UPZ427" s="165" t="s">
        <v>340</v>
      </c>
      <c r="UQA427" s="165" t="s">
        <v>340</v>
      </c>
      <c r="UQB427" s="165" t="s">
        <v>340</v>
      </c>
      <c r="UQC427" s="165" t="s">
        <v>340</v>
      </c>
      <c r="UQD427" s="165" t="s">
        <v>340</v>
      </c>
      <c r="UQE427" s="165" t="s">
        <v>340</v>
      </c>
      <c r="UQF427" s="165" t="s">
        <v>340</v>
      </c>
      <c r="UQG427" s="165" t="s">
        <v>340</v>
      </c>
      <c r="UQH427" s="165" t="s">
        <v>340</v>
      </c>
      <c r="UQI427" s="165" t="s">
        <v>340</v>
      </c>
      <c r="UQJ427" s="165" t="s">
        <v>340</v>
      </c>
      <c r="UQK427" s="165" t="s">
        <v>340</v>
      </c>
      <c r="UQL427" s="165" t="s">
        <v>340</v>
      </c>
      <c r="UQM427" s="165" t="s">
        <v>340</v>
      </c>
      <c r="UQN427" s="165" t="s">
        <v>340</v>
      </c>
      <c r="UQO427" s="165" t="s">
        <v>340</v>
      </c>
      <c r="UQP427" s="165" t="s">
        <v>340</v>
      </c>
      <c r="UQQ427" s="165" t="s">
        <v>340</v>
      </c>
      <c r="UQR427" s="165" t="s">
        <v>340</v>
      </c>
      <c r="UQS427" s="165" t="s">
        <v>340</v>
      </c>
      <c r="UQT427" s="165" t="s">
        <v>340</v>
      </c>
      <c r="UQU427" s="165" t="s">
        <v>340</v>
      </c>
      <c r="UQV427" s="165" t="s">
        <v>340</v>
      </c>
      <c r="UQW427" s="165" t="s">
        <v>340</v>
      </c>
      <c r="UQX427" s="165" t="s">
        <v>340</v>
      </c>
      <c r="UQY427" s="165" t="s">
        <v>340</v>
      </c>
      <c r="UQZ427" s="165" t="s">
        <v>340</v>
      </c>
      <c r="URA427" s="165" t="s">
        <v>340</v>
      </c>
      <c r="URB427" s="165" t="s">
        <v>340</v>
      </c>
      <c r="URC427" s="165" t="s">
        <v>340</v>
      </c>
      <c r="URD427" s="165" t="s">
        <v>340</v>
      </c>
      <c r="URE427" s="165" t="s">
        <v>340</v>
      </c>
      <c r="URF427" s="165" t="s">
        <v>340</v>
      </c>
      <c r="URG427" s="165" t="s">
        <v>340</v>
      </c>
      <c r="URH427" s="165" t="s">
        <v>340</v>
      </c>
      <c r="URI427" s="165" t="s">
        <v>340</v>
      </c>
      <c r="URJ427" s="165" t="s">
        <v>340</v>
      </c>
      <c r="URK427" s="165" t="s">
        <v>340</v>
      </c>
      <c r="URL427" s="165" t="s">
        <v>340</v>
      </c>
      <c r="URM427" s="165" t="s">
        <v>340</v>
      </c>
      <c r="URN427" s="165" t="s">
        <v>340</v>
      </c>
      <c r="URO427" s="165" t="s">
        <v>340</v>
      </c>
      <c r="URP427" s="165" t="s">
        <v>340</v>
      </c>
      <c r="URQ427" s="165" t="s">
        <v>340</v>
      </c>
      <c r="URR427" s="165" t="s">
        <v>340</v>
      </c>
      <c r="URS427" s="165" t="s">
        <v>340</v>
      </c>
      <c r="URT427" s="165" t="s">
        <v>340</v>
      </c>
      <c r="URU427" s="165" t="s">
        <v>340</v>
      </c>
      <c r="URV427" s="165" t="s">
        <v>340</v>
      </c>
      <c r="URW427" s="165" t="s">
        <v>340</v>
      </c>
      <c r="URX427" s="165" t="s">
        <v>340</v>
      </c>
      <c r="URY427" s="165" t="s">
        <v>340</v>
      </c>
      <c r="URZ427" s="165" t="s">
        <v>340</v>
      </c>
      <c r="USA427" s="165" t="s">
        <v>340</v>
      </c>
      <c r="USB427" s="165" t="s">
        <v>340</v>
      </c>
      <c r="USC427" s="165" t="s">
        <v>340</v>
      </c>
      <c r="USD427" s="165" t="s">
        <v>340</v>
      </c>
      <c r="USE427" s="165" t="s">
        <v>340</v>
      </c>
      <c r="USF427" s="165" t="s">
        <v>340</v>
      </c>
      <c r="USG427" s="165" t="s">
        <v>340</v>
      </c>
      <c r="USH427" s="165" t="s">
        <v>340</v>
      </c>
      <c r="USI427" s="165" t="s">
        <v>340</v>
      </c>
      <c r="USJ427" s="165" t="s">
        <v>340</v>
      </c>
      <c r="USK427" s="165" t="s">
        <v>340</v>
      </c>
      <c r="USL427" s="165" t="s">
        <v>340</v>
      </c>
      <c r="USM427" s="165" t="s">
        <v>340</v>
      </c>
      <c r="USN427" s="165" t="s">
        <v>340</v>
      </c>
      <c r="USO427" s="165" t="s">
        <v>340</v>
      </c>
      <c r="USP427" s="165" t="s">
        <v>340</v>
      </c>
      <c r="USQ427" s="165" t="s">
        <v>340</v>
      </c>
      <c r="USR427" s="165" t="s">
        <v>340</v>
      </c>
      <c r="USS427" s="165" t="s">
        <v>340</v>
      </c>
      <c r="UST427" s="165" t="s">
        <v>340</v>
      </c>
      <c r="USU427" s="165" t="s">
        <v>340</v>
      </c>
      <c r="USV427" s="165" t="s">
        <v>340</v>
      </c>
      <c r="USW427" s="165" t="s">
        <v>340</v>
      </c>
      <c r="USX427" s="165" t="s">
        <v>340</v>
      </c>
      <c r="USY427" s="165" t="s">
        <v>340</v>
      </c>
      <c r="USZ427" s="165" t="s">
        <v>340</v>
      </c>
      <c r="UTA427" s="165" t="s">
        <v>340</v>
      </c>
      <c r="UTB427" s="165" t="s">
        <v>340</v>
      </c>
      <c r="UTC427" s="165" t="s">
        <v>340</v>
      </c>
      <c r="UTD427" s="165" t="s">
        <v>340</v>
      </c>
      <c r="UTE427" s="165" t="s">
        <v>340</v>
      </c>
      <c r="UTF427" s="165" t="s">
        <v>340</v>
      </c>
      <c r="UTG427" s="165" t="s">
        <v>340</v>
      </c>
      <c r="UTH427" s="165" t="s">
        <v>340</v>
      </c>
      <c r="UTI427" s="165" t="s">
        <v>340</v>
      </c>
      <c r="UTJ427" s="165" t="s">
        <v>340</v>
      </c>
      <c r="UTK427" s="165" t="s">
        <v>340</v>
      </c>
      <c r="UTL427" s="165" t="s">
        <v>340</v>
      </c>
      <c r="UTM427" s="165" t="s">
        <v>340</v>
      </c>
      <c r="UTN427" s="165" t="s">
        <v>340</v>
      </c>
      <c r="UTO427" s="165" t="s">
        <v>340</v>
      </c>
      <c r="UTP427" s="165" t="s">
        <v>340</v>
      </c>
      <c r="UTQ427" s="165" t="s">
        <v>340</v>
      </c>
      <c r="UTR427" s="165" t="s">
        <v>340</v>
      </c>
      <c r="UTS427" s="165" t="s">
        <v>340</v>
      </c>
      <c r="UTT427" s="165" t="s">
        <v>340</v>
      </c>
      <c r="UTU427" s="165" t="s">
        <v>340</v>
      </c>
      <c r="UTV427" s="165" t="s">
        <v>340</v>
      </c>
      <c r="UTW427" s="165" t="s">
        <v>340</v>
      </c>
      <c r="UTX427" s="165" t="s">
        <v>340</v>
      </c>
      <c r="UTY427" s="165" t="s">
        <v>340</v>
      </c>
      <c r="UTZ427" s="165" t="s">
        <v>340</v>
      </c>
      <c r="UUA427" s="165" t="s">
        <v>340</v>
      </c>
      <c r="UUB427" s="165" t="s">
        <v>340</v>
      </c>
      <c r="UUC427" s="165" t="s">
        <v>340</v>
      </c>
      <c r="UUD427" s="165" t="s">
        <v>340</v>
      </c>
      <c r="UUE427" s="165" t="s">
        <v>340</v>
      </c>
      <c r="UUF427" s="165" t="s">
        <v>340</v>
      </c>
      <c r="UUG427" s="165" t="s">
        <v>340</v>
      </c>
      <c r="UUH427" s="165" t="s">
        <v>340</v>
      </c>
      <c r="UUI427" s="165" t="s">
        <v>340</v>
      </c>
      <c r="UUJ427" s="165" t="s">
        <v>340</v>
      </c>
      <c r="UUK427" s="165" t="s">
        <v>340</v>
      </c>
      <c r="UUL427" s="165" t="s">
        <v>340</v>
      </c>
      <c r="UUM427" s="165" t="s">
        <v>340</v>
      </c>
      <c r="UUN427" s="165" t="s">
        <v>340</v>
      </c>
      <c r="UUO427" s="165" t="s">
        <v>340</v>
      </c>
      <c r="UUP427" s="165" t="s">
        <v>340</v>
      </c>
      <c r="UUQ427" s="165" t="s">
        <v>340</v>
      </c>
      <c r="UUR427" s="165" t="s">
        <v>340</v>
      </c>
      <c r="UUS427" s="165" t="s">
        <v>340</v>
      </c>
      <c r="UUT427" s="165" t="s">
        <v>340</v>
      </c>
      <c r="UUU427" s="165" t="s">
        <v>340</v>
      </c>
      <c r="UUV427" s="165" t="s">
        <v>340</v>
      </c>
      <c r="UUW427" s="165" t="s">
        <v>340</v>
      </c>
      <c r="UUX427" s="165" t="s">
        <v>340</v>
      </c>
      <c r="UUY427" s="165" t="s">
        <v>340</v>
      </c>
      <c r="UUZ427" s="165" t="s">
        <v>340</v>
      </c>
      <c r="UVA427" s="165" t="s">
        <v>340</v>
      </c>
      <c r="UVB427" s="165" t="s">
        <v>340</v>
      </c>
      <c r="UVC427" s="165" t="s">
        <v>340</v>
      </c>
      <c r="UVD427" s="165" t="s">
        <v>340</v>
      </c>
      <c r="UVE427" s="165" t="s">
        <v>340</v>
      </c>
      <c r="UVF427" s="165" t="s">
        <v>340</v>
      </c>
      <c r="UVG427" s="165" t="s">
        <v>340</v>
      </c>
      <c r="UVH427" s="165" t="s">
        <v>340</v>
      </c>
      <c r="UVI427" s="165" t="s">
        <v>340</v>
      </c>
      <c r="UVJ427" s="165" t="s">
        <v>340</v>
      </c>
      <c r="UVK427" s="165" t="s">
        <v>340</v>
      </c>
      <c r="UVL427" s="165" t="s">
        <v>340</v>
      </c>
      <c r="UVM427" s="165" t="s">
        <v>340</v>
      </c>
      <c r="UVN427" s="165" t="s">
        <v>340</v>
      </c>
      <c r="UVO427" s="165" t="s">
        <v>340</v>
      </c>
      <c r="UVP427" s="165" t="s">
        <v>340</v>
      </c>
      <c r="UVQ427" s="165" t="s">
        <v>340</v>
      </c>
      <c r="UVR427" s="165" t="s">
        <v>340</v>
      </c>
      <c r="UVS427" s="165" t="s">
        <v>340</v>
      </c>
      <c r="UVT427" s="165" t="s">
        <v>340</v>
      </c>
      <c r="UVU427" s="165" t="s">
        <v>340</v>
      </c>
      <c r="UVV427" s="165" t="s">
        <v>340</v>
      </c>
      <c r="UVW427" s="165" t="s">
        <v>340</v>
      </c>
      <c r="UVX427" s="165" t="s">
        <v>340</v>
      </c>
      <c r="UVY427" s="165" t="s">
        <v>340</v>
      </c>
      <c r="UVZ427" s="165" t="s">
        <v>340</v>
      </c>
      <c r="UWA427" s="165" t="s">
        <v>340</v>
      </c>
      <c r="UWB427" s="165" t="s">
        <v>340</v>
      </c>
      <c r="UWC427" s="165" t="s">
        <v>340</v>
      </c>
      <c r="UWD427" s="165" t="s">
        <v>340</v>
      </c>
      <c r="UWE427" s="165" t="s">
        <v>340</v>
      </c>
      <c r="UWF427" s="165" t="s">
        <v>340</v>
      </c>
      <c r="UWG427" s="165" t="s">
        <v>340</v>
      </c>
      <c r="UWH427" s="165" t="s">
        <v>340</v>
      </c>
      <c r="UWI427" s="165" t="s">
        <v>340</v>
      </c>
      <c r="UWJ427" s="165" t="s">
        <v>340</v>
      </c>
      <c r="UWK427" s="165" t="s">
        <v>340</v>
      </c>
      <c r="UWL427" s="165" t="s">
        <v>340</v>
      </c>
      <c r="UWM427" s="165" t="s">
        <v>340</v>
      </c>
      <c r="UWN427" s="165" t="s">
        <v>340</v>
      </c>
      <c r="UWO427" s="165" t="s">
        <v>340</v>
      </c>
      <c r="UWP427" s="165" t="s">
        <v>340</v>
      </c>
      <c r="UWQ427" s="165" t="s">
        <v>340</v>
      </c>
      <c r="UWR427" s="165" t="s">
        <v>340</v>
      </c>
      <c r="UWS427" s="165" t="s">
        <v>340</v>
      </c>
      <c r="UWT427" s="165" t="s">
        <v>340</v>
      </c>
      <c r="UWU427" s="165" t="s">
        <v>340</v>
      </c>
      <c r="UWV427" s="165" t="s">
        <v>340</v>
      </c>
      <c r="UWW427" s="165" t="s">
        <v>340</v>
      </c>
      <c r="UWX427" s="165" t="s">
        <v>340</v>
      </c>
      <c r="UWY427" s="165" t="s">
        <v>340</v>
      </c>
      <c r="UWZ427" s="165" t="s">
        <v>340</v>
      </c>
      <c r="UXA427" s="165" t="s">
        <v>340</v>
      </c>
      <c r="UXB427" s="165" t="s">
        <v>340</v>
      </c>
      <c r="UXC427" s="165" t="s">
        <v>340</v>
      </c>
      <c r="UXD427" s="165" t="s">
        <v>340</v>
      </c>
      <c r="UXE427" s="165" t="s">
        <v>340</v>
      </c>
      <c r="UXF427" s="165" t="s">
        <v>340</v>
      </c>
      <c r="UXG427" s="165" t="s">
        <v>340</v>
      </c>
      <c r="UXH427" s="165" t="s">
        <v>340</v>
      </c>
      <c r="UXI427" s="165" t="s">
        <v>340</v>
      </c>
      <c r="UXJ427" s="165" t="s">
        <v>340</v>
      </c>
      <c r="UXK427" s="165" t="s">
        <v>340</v>
      </c>
      <c r="UXL427" s="165" t="s">
        <v>340</v>
      </c>
      <c r="UXM427" s="165" t="s">
        <v>340</v>
      </c>
      <c r="UXN427" s="165" t="s">
        <v>340</v>
      </c>
      <c r="UXO427" s="165" t="s">
        <v>340</v>
      </c>
      <c r="UXP427" s="165" t="s">
        <v>340</v>
      </c>
      <c r="UXQ427" s="165" t="s">
        <v>340</v>
      </c>
      <c r="UXR427" s="165" t="s">
        <v>340</v>
      </c>
      <c r="UXS427" s="165" t="s">
        <v>340</v>
      </c>
      <c r="UXT427" s="165" t="s">
        <v>340</v>
      </c>
      <c r="UXU427" s="165" t="s">
        <v>340</v>
      </c>
      <c r="UXV427" s="165" t="s">
        <v>340</v>
      </c>
      <c r="UXW427" s="165" t="s">
        <v>340</v>
      </c>
      <c r="UXX427" s="165" t="s">
        <v>340</v>
      </c>
      <c r="UXY427" s="165" t="s">
        <v>340</v>
      </c>
      <c r="UXZ427" s="165" t="s">
        <v>340</v>
      </c>
      <c r="UYA427" s="165" t="s">
        <v>340</v>
      </c>
      <c r="UYB427" s="165" t="s">
        <v>340</v>
      </c>
      <c r="UYC427" s="165" t="s">
        <v>340</v>
      </c>
      <c r="UYD427" s="165" t="s">
        <v>340</v>
      </c>
      <c r="UYE427" s="165" t="s">
        <v>340</v>
      </c>
      <c r="UYF427" s="165" t="s">
        <v>340</v>
      </c>
      <c r="UYG427" s="165" t="s">
        <v>340</v>
      </c>
      <c r="UYH427" s="165" t="s">
        <v>340</v>
      </c>
      <c r="UYI427" s="165" t="s">
        <v>340</v>
      </c>
      <c r="UYJ427" s="165" t="s">
        <v>340</v>
      </c>
      <c r="UYK427" s="165" t="s">
        <v>340</v>
      </c>
      <c r="UYL427" s="165" t="s">
        <v>340</v>
      </c>
      <c r="UYM427" s="165" t="s">
        <v>340</v>
      </c>
      <c r="UYN427" s="165" t="s">
        <v>340</v>
      </c>
      <c r="UYO427" s="165" t="s">
        <v>340</v>
      </c>
      <c r="UYP427" s="165" t="s">
        <v>340</v>
      </c>
      <c r="UYQ427" s="165" t="s">
        <v>340</v>
      </c>
      <c r="UYR427" s="165" t="s">
        <v>340</v>
      </c>
      <c r="UYS427" s="165" t="s">
        <v>340</v>
      </c>
      <c r="UYT427" s="165" t="s">
        <v>340</v>
      </c>
      <c r="UYU427" s="165" t="s">
        <v>340</v>
      </c>
      <c r="UYV427" s="165" t="s">
        <v>340</v>
      </c>
      <c r="UYW427" s="165" t="s">
        <v>340</v>
      </c>
      <c r="UYX427" s="165" t="s">
        <v>340</v>
      </c>
      <c r="UYY427" s="165" t="s">
        <v>340</v>
      </c>
      <c r="UYZ427" s="165" t="s">
        <v>340</v>
      </c>
      <c r="UZA427" s="165" t="s">
        <v>340</v>
      </c>
      <c r="UZB427" s="165" t="s">
        <v>340</v>
      </c>
      <c r="UZC427" s="165" t="s">
        <v>340</v>
      </c>
      <c r="UZD427" s="165" t="s">
        <v>340</v>
      </c>
      <c r="UZE427" s="165" t="s">
        <v>340</v>
      </c>
      <c r="UZF427" s="165" t="s">
        <v>340</v>
      </c>
      <c r="UZG427" s="165" t="s">
        <v>340</v>
      </c>
      <c r="UZH427" s="165" t="s">
        <v>340</v>
      </c>
      <c r="UZI427" s="165" t="s">
        <v>340</v>
      </c>
      <c r="UZJ427" s="165" t="s">
        <v>340</v>
      </c>
      <c r="UZK427" s="165" t="s">
        <v>340</v>
      </c>
      <c r="UZL427" s="165" t="s">
        <v>340</v>
      </c>
      <c r="UZM427" s="165" t="s">
        <v>340</v>
      </c>
      <c r="UZN427" s="165" t="s">
        <v>340</v>
      </c>
      <c r="UZO427" s="165" t="s">
        <v>340</v>
      </c>
      <c r="UZP427" s="165" t="s">
        <v>340</v>
      </c>
      <c r="UZQ427" s="165" t="s">
        <v>340</v>
      </c>
      <c r="UZR427" s="165" t="s">
        <v>340</v>
      </c>
      <c r="UZS427" s="165" t="s">
        <v>340</v>
      </c>
      <c r="UZT427" s="165" t="s">
        <v>340</v>
      </c>
      <c r="UZU427" s="165" t="s">
        <v>340</v>
      </c>
      <c r="UZV427" s="165" t="s">
        <v>340</v>
      </c>
      <c r="UZW427" s="165" t="s">
        <v>340</v>
      </c>
      <c r="UZX427" s="165" t="s">
        <v>340</v>
      </c>
      <c r="UZY427" s="165" t="s">
        <v>340</v>
      </c>
      <c r="UZZ427" s="165" t="s">
        <v>340</v>
      </c>
      <c r="VAA427" s="165" t="s">
        <v>340</v>
      </c>
      <c r="VAB427" s="165" t="s">
        <v>340</v>
      </c>
      <c r="VAC427" s="165" t="s">
        <v>340</v>
      </c>
      <c r="VAD427" s="165" t="s">
        <v>340</v>
      </c>
      <c r="VAE427" s="165" t="s">
        <v>340</v>
      </c>
      <c r="VAF427" s="165" t="s">
        <v>340</v>
      </c>
      <c r="VAG427" s="165" t="s">
        <v>340</v>
      </c>
      <c r="VAH427" s="165" t="s">
        <v>340</v>
      </c>
      <c r="VAI427" s="165" t="s">
        <v>340</v>
      </c>
      <c r="VAJ427" s="165" t="s">
        <v>340</v>
      </c>
      <c r="VAK427" s="165" t="s">
        <v>340</v>
      </c>
      <c r="VAL427" s="165" t="s">
        <v>340</v>
      </c>
      <c r="VAM427" s="165" t="s">
        <v>340</v>
      </c>
      <c r="VAN427" s="165" t="s">
        <v>340</v>
      </c>
      <c r="VAO427" s="165" t="s">
        <v>340</v>
      </c>
      <c r="VAP427" s="165" t="s">
        <v>340</v>
      </c>
      <c r="VAQ427" s="165" t="s">
        <v>340</v>
      </c>
      <c r="VAR427" s="165" t="s">
        <v>340</v>
      </c>
      <c r="VAS427" s="165" t="s">
        <v>340</v>
      </c>
      <c r="VAT427" s="165" t="s">
        <v>340</v>
      </c>
      <c r="VAU427" s="165" t="s">
        <v>340</v>
      </c>
      <c r="VAV427" s="165" t="s">
        <v>340</v>
      </c>
      <c r="VAW427" s="165" t="s">
        <v>340</v>
      </c>
      <c r="VAX427" s="165" t="s">
        <v>340</v>
      </c>
      <c r="VAY427" s="165" t="s">
        <v>340</v>
      </c>
      <c r="VAZ427" s="165" t="s">
        <v>340</v>
      </c>
      <c r="VBA427" s="165" t="s">
        <v>340</v>
      </c>
      <c r="VBB427" s="165" t="s">
        <v>340</v>
      </c>
      <c r="VBC427" s="165" t="s">
        <v>340</v>
      </c>
      <c r="VBD427" s="165" t="s">
        <v>340</v>
      </c>
      <c r="VBE427" s="165" t="s">
        <v>340</v>
      </c>
      <c r="VBF427" s="165" t="s">
        <v>340</v>
      </c>
      <c r="VBG427" s="165" t="s">
        <v>340</v>
      </c>
      <c r="VBH427" s="165" t="s">
        <v>340</v>
      </c>
      <c r="VBI427" s="165" t="s">
        <v>340</v>
      </c>
      <c r="VBJ427" s="165" t="s">
        <v>340</v>
      </c>
      <c r="VBK427" s="165" t="s">
        <v>340</v>
      </c>
      <c r="VBL427" s="165" t="s">
        <v>340</v>
      </c>
      <c r="VBM427" s="165" t="s">
        <v>340</v>
      </c>
      <c r="VBN427" s="165" t="s">
        <v>340</v>
      </c>
      <c r="VBO427" s="165" t="s">
        <v>340</v>
      </c>
      <c r="VBP427" s="165" t="s">
        <v>340</v>
      </c>
      <c r="VBQ427" s="165" t="s">
        <v>340</v>
      </c>
      <c r="VBR427" s="165" t="s">
        <v>340</v>
      </c>
      <c r="VBS427" s="165" t="s">
        <v>340</v>
      </c>
      <c r="VBT427" s="165" t="s">
        <v>340</v>
      </c>
      <c r="VBU427" s="165" t="s">
        <v>340</v>
      </c>
      <c r="VBV427" s="165" t="s">
        <v>340</v>
      </c>
      <c r="VBW427" s="165" t="s">
        <v>340</v>
      </c>
      <c r="VBX427" s="165" t="s">
        <v>340</v>
      </c>
      <c r="VBY427" s="165" t="s">
        <v>340</v>
      </c>
      <c r="VBZ427" s="165" t="s">
        <v>340</v>
      </c>
      <c r="VCA427" s="165" t="s">
        <v>340</v>
      </c>
      <c r="VCB427" s="165" t="s">
        <v>340</v>
      </c>
      <c r="VCC427" s="165" t="s">
        <v>340</v>
      </c>
      <c r="VCD427" s="165" t="s">
        <v>340</v>
      </c>
      <c r="VCE427" s="165" t="s">
        <v>340</v>
      </c>
      <c r="VCF427" s="165" t="s">
        <v>340</v>
      </c>
      <c r="VCG427" s="165" t="s">
        <v>340</v>
      </c>
      <c r="VCH427" s="165" t="s">
        <v>340</v>
      </c>
      <c r="VCI427" s="165" t="s">
        <v>340</v>
      </c>
      <c r="VCJ427" s="165" t="s">
        <v>340</v>
      </c>
      <c r="VCK427" s="165" t="s">
        <v>340</v>
      </c>
      <c r="VCL427" s="165" t="s">
        <v>340</v>
      </c>
      <c r="VCM427" s="165" t="s">
        <v>340</v>
      </c>
      <c r="VCN427" s="165" t="s">
        <v>340</v>
      </c>
      <c r="VCO427" s="165" t="s">
        <v>340</v>
      </c>
      <c r="VCP427" s="165" t="s">
        <v>340</v>
      </c>
      <c r="VCQ427" s="165" t="s">
        <v>340</v>
      </c>
      <c r="VCR427" s="165" t="s">
        <v>340</v>
      </c>
      <c r="VCS427" s="165" t="s">
        <v>340</v>
      </c>
      <c r="VCT427" s="165" t="s">
        <v>340</v>
      </c>
      <c r="VCU427" s="165" t="s">
        <v>340</v>
      </c>
      <c r="VCV427" s="165" t="s">
        <v>340</v>
      </c>
      <c r="VCW427" s="165" t="s">
        <v>340</v>
      </c>
      <c r="VCX427" s="165" t="s">
        <v>340</v>
      </c>
      <c r="VCY427" s="165" t="s">
        <v>340</v>
      </c>
      <c r="VCZ427" s="165" t="s">
        <v>340</v>
      </c>
      <c r="VDA427" s="165" t="s">
        <v>340</v>
      </c>
      <c r="VDB427" s="165" t="s">
        <v>340</v>
      </c>
      <c r="VDC427" s="165" t="s">
        <v>340</v>
      </c>
      <c r="VDD427" s="165" t="s">
        <v>340</v>
      </c>
      <c r="VDE427" s="165" t="s">
        <v>340</v>
      </c>
      <c r="VDF427" s="165" t="s">
        <v>340</v>
      </c>
      <c r="VDG427" s="165" t="s">
        <v>340</v>
      </c>
      <c r="VDH427" s="165" t="s">
        <v>340</v>
      </c>
      <c r="VDI427" s="165" t="s">
        <v>340</v>
      </c>
      <c r="VDJ427" s="165" t="s">
        <v>340</v>
      </c>
      <c r="VDK427" s="165" t="s">
        <v>340</v>
      </c>
      <c r="VDL427" s="165" t="s">
        <v>340</v>
      </c>
      <c r="VDM427" s="165" t="s">
        <v>340</v>
      </c>
      <c r="VDN427" s="165" t="s">
        <v>340</v>
      </c>
      <c r="VDO427" s="165" t="s">
        <v>340</v>
      </c>
      <c r="VDP427" s="165" t="s">
        <v>340</v>
      </c>
      <c r="VDQ427" s="165" t="s">
        <v>340</v>
      </c>
      <c r="VDR427" s="165" t="s">
        <v>340</v>
      </c>
      <c r="VDS427" s="165" t="s">
        <v>340</v>
      </c>
      <c r="VDT427" s="165" t="s">
        <v>340</v>
      </c>
      <c r="VDU427" s="165" t="s">
        <v>340</v>
      </c>
      <c r="VDV427" s="165" t="s">
        <v>340</v>
      </c>
      <c r="VDW427" s="165" t="s">
        <v>340</v>
      </c>
      <c r="VDX427" s="165" t="s">
        <v>340</v>
      </c>
      <c r="VDY427" s="165" t="s">
        <v>340</v>
      </c>
      <c r="VDZ427" s="165" t="s">
        <v>340</v>
      </c>
      <c r="VEA427" s="165" t="s">
        <v>340</v>
      </c>
      <c r="VEB427" s="165" t="s">
        <v>340</v>
      </c>
      <c r="VEC427" s="165" t="s">
        <v>340</v>
      </c>
      <c r="VED427" s="165" t="s">
        <v>340</v>
      </c>
      <c r="VEE427" s="165" t="s">
        <v>340</v>
      </c>
      <c r="VEF427" s="165" t="s">
        <v>340</v>
      </c>
      <c r="VEG427" s="165" t="s">
        <v>340</v>
      </c>
      <c r="VEH427" s="165" t="s">
        <v>340</v>
      </c>
      <c r="VEI427" s="165" t="s">
        <v>340</v>
      </c>
      <c r="VEJ427" s="165" t="s">
        <v>340</v>
      </c>
      <c r="VEK427" s="165" t="s">
        <v>340</v>
      </c>
      <c r="VEL427" s="165" t="s">
        <v>340</v>
      </c>
      <c r="VEM427" s="165" t="s">
        <v>340</v>
      </c>
      <c r="VEN427" s="165" t="s">
        <v>340</v>
      </c>
      <c r="VEO427" s="165" t="s">
        <v>340</v>
      </c>
      <c r="VEP427" s="165" t="s">
        <v>340</v>
      </c>
      <c r="VEQ427" s="165" t="s">
        <v>340</v>
      </c>
      <c r="VER427" s="165" t="s">
        <v>340</v>
      </c>
      <c r="VES427" s="165" t="s">
        <v>340</v>
      </c>
      <c r="VET427" s="165" t="s">
        <v>340</v>
      </c>
      <c r="VEU427" s="165" t="s">
        <v>340</v>
      </c>
      <c r="VEV427" s="165" t="s">
        <v>340</v>
      </c>
      <c r="VEW427" s="165" t="s">
        <v>340</v>
      </c>
      <c r="VEX427" s="165" t="s">
        <v>340</v>
      </c>
      <c r="VEY427" s="165" t="s">
        <v>340</v>
      </c>
      <c r="VEZ427" s="165" t="s">
        <v>340</v>
      </c>
      <c r="VFA427" s="165" t="s">
        <v>340</v>
      </c>
      <c r="VFB427" s="165" t="s">
        <v>340</v>
      </c>
      <c r="VFC427" s="165" t="s">
        <v>340</v>
      </c>
      <c r="VFD427" s="165" t="s">
        <v>340</v>
      </c>
      <c r="VFE427" s="165" t="s">
        <v>340</v>
      </c>
      <c r="VFF427" s="165" t="s">
        <v>340</v>
      </c>
      <c r="VFG427" s="165" t="s">
        <v>340</v>
      </c>
      <c r="VFH427" s="165" t="s">
        <v>340</v>
      </c>
      <c r="VFI427" s="165" t="s">
        <v>340</v>
      </c>
      <c r="VFJ427" s="165" t="s">
        <v>340</v>
      </c>
      <c r="VFK427" s="165" t="s">
        <v>340</v>
      </c>
      <c r="VFL427" s="165" t="s">
        <v>340</v>
      </c>
      <c r="VFM427" s="165" t="s">
        <v>340</v>
      </c>
      <c r="VFN427" s="165" t="s">
        <v>340</v>
      </c>
      <c r="VFO427" s="165" t="s">
        <v>340</v>
      </c>
      <c r="VFP427" s="165" t="s">
        <v>340</v>
      </c>
      <c r="VFQ427" s="165" t="s">
        <v>340</v>
      </c>
      <c r="VFR427" s="165" t="s">
        <v>340</v>
      </c>
      <c r="VFS427" s="165" t="s">
        <v>340</v>
      </c>
      <c r="VFT427" s="165" t="s">
        <v>340</v>
      </c>
      <c r="VFU427" s="165" t="s">
        <v>340</v>
      </c>
      <c r="VFV427" s="165" t="s">
        <v>340</v>
      </c>
      <c r="VFW427" s="165" t="s">
        <v>340</v>
      </c>
      <c r="VFX427" s="165" t="s">
        <v>340</v>
      </c>
      <c r="VFY427" s="165" t="s">
        <v>340</v>
      </c>
      <c r="VFZ427" s="165" t="s">
        <v>340</v>
      </c>
      <c r="VGA427" s="165" t="s">
        <v>340</v>
      </c>
      <c r="VGB427" s="165" t="s">
        <v>340</v>
      </c>
      <c r="VGC427" s="165" t="s">
        <v>340</v>
      </c>
      <c r="VGD427" s="165" t="s">
        <v>340</v>
      </c>
      <c r="VGE427" s="165" t="s">
        <v>340</v>
      </c>
      <c r="VGF427" s="165" t="s">
        <v>340</v>
      </c>
      <c r="VGG427" s="165" t="s">
        <v>340</v>
      </c>
      <c r="VGH427" s="165" t="s">
        <v>340</v>
      </c>
      <c r="VGI427" s="165" t="s">
        <v>340</v>
      </c>
      <c r="VGJ427" s="165" t="s">
        <v>340</v>
      </c>
      <c r="VGK427" s="165" t="s">
        <v>340</v>
      </c>
      <c r="VGL427" s="165" t="s">
        <v>340</v>
      </c>
      <c r="VGM427" s="165" t="s">
        <v>340</v>
      </c>
      <c r="VGN427" s="165" t="s">
        <v>340</v>
      </c>
      <c r="VGO427" s="165" t="s">
        <v>340</v>
      </c>
      <c r="VGP427" s="165" t="s">
        <v>340</v>
      </c>
      <c r="VGQ427" s="165" t="s">
        <v>340</v>
      </c>
      <c r="VGR427" s="165" t="s">
        <v>340</v>
      </c>
      <c r="VGS427" s="165" t="s">
        <v>340</v>
      </c>
      <c r="VGT427" s="165" t="s">
        <v>340</v>
      </c>
      <c r="VGU427" s="165" t="s">
        <v>340</v>
      </c>
      <c r="VGV427" s="165" t="s">
        <v>340</v>
      </c>
      <c r="VGW427" s="165" t="s">
        <v>340</v>
      </c>
      <c r="VGX427" s="165" t="s">
        <v>340</v>
      </c>
      <c r="VGY427" s="165" t="s">
        <v>340</v>
      </c>
      <c r="VGZ427" s="165" t="s">
        <v>340</v>
      </c>
      <c r="VHA427" s="165" t="s">
        <v>340</v>
      </c>
      <c r="VHB427" s="165" t="s">
        <v>340</v>
      </c>
      <c r="VHC427" s="165" t="s">
        <v>340</v>
      </c>
      <c r="VHD427" s="165" t="s">
        <v>340</v>
      </c>
      <c r="VHE427" s="165" t="s">
        <v>340</v>
      </c>
      <c r="VHF427" s="165" t="s">
        <v>340</v>
      </c>
      <c r="VHG427" s="165" t="s">
        <v>340</v>
      </c>
      <c r="VHH427" s="165" t="s">
        <v>340</v>
      </c>
      <c r="VHI427" s="165" t="s">
        <v>340</v>
      </c>
      <c r="VHJ427" s="165" t="s">
        <v>340</v>
      </c>
      <c r="VHK427" s="165" t="s">
        <v>340</v>
      </c>
      <c r="VHL427" s="165" t="s">
        <v>340</v>
      </c>
      <c r="VHM427" s="165" t="s">
        <v>340</v>
      </c>
      <c r="VHN427" s="165" t="s">
        <v>340</v>
      </c>
      <c r="VHO427" s="165" t="s">
        <v>340</v>
      </c>
      <c r="VHP427" s="165" t="s">
        <v>340</v>
      </c>
      <c r="VHQ427" s="165" t="s">
        <v>340</v>
      </c>
      <c r="VHR427" s="165" t="s">
        <v>340</v>
      </c>
      <c r="VHS427" s="165" t="s">
        <v>340</v>
      </c>
      <c r="VHT427" s="165" t="s">
        <v>340</v>
      </c>
      <c r="VHU427" s="165" t="s">
        <v>340</v>
      </c>
      <c r="VHV427" s="165" t="s">
        <v>340</v>
      </c>
      <c r="VHW427" s="165" t="s">
        <v>340</v>
      </c>
      <c r="VHX427" s="165" t="s">
        <v>340</v>
      </c>
      <c r="VHY427" s="165" t="s">
        <v>340</v>
      </c>
      <c r="VHZ427" s="165" t="s">
        <v>340</v>
      </c>
      <c r="VIA427" s="165" t="s">
        <v>340</v>
      </c>
      <c r="VIB427" s="165" t="s">
        <v>340</v>
      </c>
      <c r="VIC427" s="165" t="s">
        <v>340</v>
      </c>
      <c r="VID427" s="165" t="s">
        <v>340</v>
      </c>
      <c r="VIE427" s="165" t="s">
        <v>340</v>
      </c>
      <c r="VIF427" s="165" t="s">
        <v>340</v>
      </c>
      <c r="VIG427" s="165" t="s">
        <v>340</v>
      </c>
      <c r="VIH427" s="165" t="s">
        <v>340</v>
      </c>
      <c r="VII427" s="165" t="s">
        <v>340</v>
      </c>
      <c r="VIJ427" s="165" t="s">
        <v>340</v>
      </c>
      <c r="VIK427" s="165" t="s">
        <v>340</v>
      </c>
      <c r="VIL427" s="165" t="s">
        <v>340</v>
      </c>
      <c r="VIM427" s="165" t="s">
        <v>340</v>
      </c>
      <c r="VIN427" s="165" t="s">
        <v>340</v>
      </c>
      <c r="VIO427" s="165" t="s">
        <v>340</v>
      </c>
      <c r="VIP427" s="165" t="s">
        <v>340</v>
      </c>
      <c r="VIQ427" s="165" t="s">
        <v>340</v>
      </c>
      <c r="VIR427" s="165" t="s">
        <v>340</v>
      </c>
      <c r="VIS427" s="165" t="s">
        <v>340</v>
      </c>
      <c r="VIT427" s="165" t="s">
        <v>340</v>
      </c>
      <c r="VIU427" s="165" t="s">
        <v>340</v>
      </c>
      <c r="VIV427" s="165" t="s">
        <v>340</v>
      </c>
      <c r="VIW427" s="165" t="s">
        <v>340</v>
      </c>
      <c r="VIX427" s="165" t="s">
        <v>340</v>
      </c>
      <c r="VIY427" s="165" t="s">
        <v>340</v>
      </c>
      <c r="VIZ427" s="165" t="s">
        <v>340</v>
      </c>
      <c r="VJA427" s="165" t="s">
        <v>340</v>
      </c>
      <c r="VJB427" s="165" t="s">
        <v>340</v>
      </c>
      <c r="VJC427" s="165" t="s">
        <v>340</v>
      </c>
      <c r="VJD427" s="165" t="s">
        <v>340</v>
      </c>
      <c r="VJE427" s="165" t="s">
        <v>340</v>
      </c>
      <c r="VJF427" s="165" t="s">
        <v>340</v>
      </c>
      <c r="VJG427" s="165" t="s">
        <v>340</v>
      </c>
      <c r="VJH427" s="165" t="s">
        <v>340</v>
      </c>
      <c r="VJI427" s="165" t="s">
        <v>340</v>
      </c>
      <c r="VJJ427" s="165" t="s">
        <v>340</v>
      </c>
      <c r="VJK427" s="165" t="s">
        <v>340</v>
      </c>
      <c r="VJL427" s="165" t="s">
        <v>340</v>
      </c>
      <c r="VJM427" s="165" t="s">
        <v>340</v>
      </c>
      <c r="VJN427" s="165" t="s">
        <v>340</v>
      </c>
      <c r="VJO427" s="165" t="s">
        <v>340</v>
      </c>
      <c r="VJP427" s="165" t="s">
        <v>340</v>
      </c>
      <c r="VJQ427" s="165" t="s">
        <v>340</v>
      </c>
      <c r="VJR427" s="165" t="s">
        <v>340</v>
      </c>
      <c r="VJS427" s="165" t="s">
        <v>340</v>
      </c>
      <c r="VJT427" s="165" t="s">
        <v>340</v>
      </c>
      <c r="VJU427" s="165" t="s">
        <v>340</v>
      </c>
      <c r="VJV427" s="165" t="s">
        <v>340</v>
      </c>
      <c r="VJW427" s="165" t="s">
        <v>340</v>
      </c>
      <c r="VJX427" s="165" t="s">
        <v>340</v>
      </c>
      <c r="VJY427" s="165" t="s">
        <v>340</v>
      </c>
      <c r="VJZ427" s="165" t="s">
        <v>340</v>
      </c>
      <c r="VKA427" s="165" t="s">
        <v>340</v>
      </c>
      <c r="VKB427" s="165" t="s">
        <v>340</v>
      </c>
      <c r="VKC427" s="165" t="s">
        <v>340</v>
      </c>
      <c r="VKD427" s="165" t="s">
        <v>340</v>
      </c>
      <c r="VKE427" s="165" t="s">
        <v>340</v>
      </c>
      <c r="VKF427" s="165" t="s">
        <v>340</v>
      </c>
      <c r="VKG427" s="165" t="s">
        <v>340</v>
      </c>
      <c r="VKH427" s="165" t="s">
        <v>340</v>
      </c>
      <c r="VKI427" s="165" t="s">
        <v>340</v>
      </c>
      <c r="VKJ427" s="165" t="s">
        <v>340</v>
      </c>
      <c r="VKK427" s="165" t="s">
        <v>340</v>
      </c>
      <c r="VKL427" s="165" t="s">
        <v>340</v>
      </c>
      <c r="VKM427" s="165" t="s">
        <v>340</v>
      </c>
      <c r="VKN427" s="165" t="s">
        <v>340</v>
      </c>
      <c r="VKO427" s="165" t="s">
        <v>340</v>
      </c>
      <c r="VKP427" s="165" t="s">
        <v>340</v>
      </c>
      <c r="VKQ427" s="165" t="s">
        <v>340</v>
      </c>
      <c r="VKR427" s="165" t="s">
        <v>340</v>
      </c>
      <c r="VKS427" s="165" t="s">
        <v>340</v>
      </c>
      <c r="VKT427" s="165" t="s">
        <v>340</v>
      </c>
      <c r="VKU427" s="165" t="s">
        <v>340</v>
      </c>
      <c r="VKV427" s="165" t="s">
        <v>340</v>
      </c>
      <c r="VKW427" s="165" t="s">
        <v>340</v>
      </c>
      <c r="VKX427" s="165" t="s">
        <v>340</v>
      </c>
      <c r="VKY427" s="165" t="s">
        <v>340</v>
      </c>
      <c r="VKZ427" s="165" t="s">
        <v>340</v>
      </c>
      <c r="VLA427" s="165" t="s">
        <v>340</v>
      </c>
      <c r="VLB427" s="165" t="s">
        <v>340</v>
      </c>
      <c r="VLC427" s="165" t="s">
        <v>340</v>
      </c>
      <c r="VLD427" s="165" t="s">
        <v>340</v>
      </c>
      <c r="VLE427" s="165" t="s">
        <v>340</v>
      </c>
      <c r="VLF427" s="165" t="s">
        <v>340</v>
      </c>
      <c r="VLG427" s="165" t="s">
        <v>340</v>
      </c>
      <c r="VLH427" s="165" t="s">
        <v>340</v>
      </c>
      <c r="VLI427" s="165" t="s">
        <v>340</v>
      </c>
      <c r="VLJ427" s="165" t="s">
        <v>340</v>
      </c>
      <c r="VLK427" s="165" t="s">
        <v>340</v>
      </c>
      <c r="VLL427" s="165" t="s">
        <v>340</v>
      </c>
      <c r="VLM427" s="165" t="s">
        <v>340</v>
      </c>
      <c r="VLN427" s="165" t="s">
        <v>340</v>
      </c>
      <c r="VLO427" s="165" t="s">
        <v>340</v>
      </c>
      <c r="VLP427" s="165" t="s">
        <v>340</v>
      </c>
      <c r="VLQ427" s="165" t="s">
        <v>340</v>
      </c>
      <c r="VLR427" s="165" t="s">
        <v>340</v>
      </c>
      <c r="VLS427" s="165" t="s">
        <v>340</v>
      </c>
      <c r="VLT427" s="165" t="s">
        <v>340</v>
      </c>
      <c r="VLU427" s="165" t="s">
        <v>340</v>
      </c>
      <c r="VLV427" s="165" t="s">
        <v>340</v>
      </c>
      <c r="VLW427" s="165" t="s">
        <v>340</v>
      </c>
      <c r="VLX427" s="165" t="s">
        <v>340</v>
      </c>
      <c r="VLY427" s="165" t="s">
        <v>340</v>
      </c>
      <c r="VLZ427" s="165" t="s">
        <v>340</v>
      </c>
      <c r="VMA427" s="165" t="s">
        <v>340</v>
      </c>
      <c r="VMB427" s="165" t="s">
        <v>340</v>
      </c>
      <c r="VMC427" s="165" t="s">
        <v>340</v>
      </c>
      <c r="VMD427" s="165" t="s">
        <v>340</v>
      </c>
      <c r="VME427" s="165" t="s">
        <v>340</v>
      </c>
      <c r="VMF427" s="165" t="s">
        <v>340</v>
      </c>
      <c r="VMG427" s="165" t="s">
        <v>340</v>
      </c>
      <c r="VMH427" s="165" t="s">
        <v>340</v>
      </c>
      <c r="VMI427" s="165" t="s">
        <v>340</v>
      </c>
      <c r="VMJ427" s="165" t="s">
        <v>340</v>
      </c>
      <c r="VMK427" s="165" t="s">
        <v>340</v>
      </c>
      <c r="VML427" s="165" t="s">
        <v>340</v>
      </c>
      <c r="VMM427" s="165" t="s">
        <v>340</v>
      </c>
      <c r="VMN427" s="165" t="s">
        <v>340</v>
      </c>
      <c r="VMO427" s="165" t="s">
        <v>340</v>
      </c>
      <c r="VMP427" s="165" t="s">
        <v>340</v>
      </c>
      <c r="VMQ427" s="165" t="s">
        <v>340</v>
      </c>
      <c r="VMR427" s="165" t="s">
        <v>340</v>
      </c>
      <c r="VMS427" s="165" t="s">
        <v>340</v>
      </c>
      <c r="VMT427" s="165" t="s">
        <v>340</v>
      </c>
      <c r="VMU427" s="165" t="s">
        <v>340</v>
      </c>
      <c r="VMV427" s="165" t="s">
        <v>340</v>
      </c>
      <c r="VMW427" s="165" t="s">
        <v>340</v>
      </c>
      <c r="VMX427" s="165" t="s">
        <v>340</v>
      </c>
      <c r="VMY427" s="165" t="s">
        <v>340</v>
      </c>
      <c r="VMZ427" s="165" t="s">
        <v>340</v>
      </c>
      <c r="VNA427" s="165" t="s">
        <v>340</v>
      </c>
      <c r="VNB427" s="165" t="s">
        <v>340</v>
      </c>
      <c r="VNC427" s="165" t="s">
        <v>340</v>
      </c>
      <c r="VND427" s="165" t="s">
        <v>340</v>
      </c>
      <c r="VNE427" s="165" t="s">
        <v>340</v>
      </c>
      <c r="VNF427" s="165" t="s">
        <v>340</v>
      </c>
      <c r="VNG427" s="165" t="s">
        <v>340</v>
      </c>
      <c r="VNH427" s="165" t="s">
        <v>340</v>
      </c>
      <c r="VNI427" s="165" t="s">
        <v>340</v>
      </c>
      <c r="VNJ427" s="165" t="s">
        <v>340</v>
      </c>
      <c r="VNK427" s="165" t="s">
        <v>340</v>
      </c>
      <c r="VNL427" s="165" t="s">
        <v>340</v>
      </c>
      <c r="VNM427" s="165" t="s">
        <v>340</v>
      </c>
      <c r="VNN427" s="165" t="s">
        <v>340</v>
      </c>
      <c r="VNO427" s="165" t="s">
        <v>340</v>
      </c>
      <c r="VNP427" s="165" t="s">
        <v>340</v>
      </c>
      <c r="VNQ427" s="165" t="s">
        <v>340</v>
      </c>
      <c r="VNR427" s="165" t="s">
        <v>340</v>
      </c>
      <c r="VNS427" s="165" t="s">
        <v>340</v>
      </c>
      <c r="VNT427" s="165" t="s">
        <v>340</v>
      </c>
      <c r="VNU427" s="165" t="s">
        <v>340</v>
      </c>
      <c r="VNV427" s="165" t="s">
        <v>340</v>
      </c>
      <c r="VNW427" s="165" t="s">
        <v>340</v>
      </c>
      <c r="VNX427" s="165" t="s">
        <v>340</v>
      </c>
      <c r="VNY427" s="165" t="s">
        <v>340</v>
      </c>
      <c r="VNZ427" s="165" t="s">
        <v>340</v>
      </c>
      <c r="VOA427" s="165" t="s">
        <v>340</v>
      </c>
      <c r="VOB427" s="165" t="s">
        <v>340</v>
      </c>
      <c r="VOC427" s="165" t="s">
        <v>340</v>
      </c>
      <c r="VOD427" s="165" t="s">
        <v>340</v>
      </c>
      <c r="VOE427" s="165" t="s">
        <v>340</v>
      </c>
      <c r="VOF427" s="165" t="s">
        <v>340</v>
      </c>
      <c r="VOG427" s="165" t="s">
        <v>340</v>
      </c>
      <c r="VOH427" s="165" t="s">
        <v>340</v>
      </c>
      <c r="VOI427" s="165" t="s">
        <v>340</v>
      </c>
      <c r="VOJ427" s="165" t="s">
        <v>340</v>
      </c>
      <c r="VOK427" s="165" t="s">
        <v>340</v>
      </c>
      <c r="VOL427" s="165" t="s">
        <v>340</v>
      </c>
      <c r="VOM427" s="165" t="s">
        <v>340</v>
      </c>
      <c r="VON427" s="165" t="s">
        <v>340</v>
      </c>
      <c r="VOO427" s="165" t="s">
        <v>340</v>
      </c>
      <c r="VOP427" s="165" t="s">
        <v>340</v>
      </c>
      <c r="VOQ427" s="165" t="s">
        <v>340</v>
      </c>
      <c r="VOR427" s="165" t="s">
        <v>340</v>
      </c>
      <c r="VOS427" s="165" t="s">
        <v>340</v>
      </c>
      <c r="VOT427" s="165" t="s">
        <v>340</v>
      </c>
      <c r="VOU427" s="165" t="s">
        <v>340</v>
      </c>
      <c r="VOV427" s="165" t="s">
        <v>340</v>
      </c>
      <c r="VOW427" s="165" t="s">
        <v>340</v>
      </c>
      <c r="VOX427" s="165" t="s">
        <v>340</v>
      </c>
      <c r="VOY427" s="165" t="s">
        <v>340</v>
      </c>
      <c r="VOZ427" s="165" t="s">
        <v>340</v>
      </c>
      <c r="VPA427" s="165" t="s">
        <v>340</v>
      </c>
      <c r="VPB427" s="165" t="s">
        <v>340</v>
      </c>
      <c r="VPC427" s="165" t="s">
        <v>340</v>
      </c>
      <c r="VPD427" s="165" t="s">
        <v>340</v>
      </c>
      <c r="VPE427" s="165" t="s">
        <v>340</v>
      </c>
      <c r="VPF427" s="165" t="s">
        <v>340</v>
      </c>
      <c r="VPG427" s="165" t="s">
        <v>340</v>
      </c>
      <c r="VPH427" s="165" t="s">
        <v>340</v>
      </c>
      <c r="VPI427" s="165" t="s">
        <v>340</v>
      </c>
      <c r="VPJ427" s="165" t="s">
        <v>340</v>
      </c>
      <c r="VPK427" s="165" t="s">
        <v>340</v>
      </c>
      <c r="VPL427" s="165" t="s">
        <v>340</v>
      </c>
      <c r="VPM427" s="165" t="s">
        <v>340</v>
      </c>
      <c r="VPN427" s="165" t="s">
        <v>340</v>
      </c>
      <c r="VPO427" s="165" t="s">
        <v>340</v>
      </c>
      <c r="VPP427" s="165" t="s">
        <v>340</v>
      </c>
      <c r="VPQ427" s="165" t="s">
        <v>340</v>
      </c>
      <c r="VPR427" s="165" t="s">
        <v>340</v>
      </c>
      <c r="VPS427" s="165" t="s">
        <v>340</v>
      </c>
      <c r="VPT427" s="165" t="s">
        <v>340</v>
      </c>
      <c r="VPU427" s="165" t="s">
        <v>340</v>
      </c>
      <c r="VPV427" s="165" t="s">
        <v>340</v>
      </c>
      <c r="VPW427" s="165" t="s">
        <v>340</v>
      </c>
      <c r="VPX427" s="165" t="s">
        <v>340</v>
      </c>
      <c r="VPY427" s="165" t="s">
        <v>340</v>
      </c>
      <c r="VPZ427" s="165" t="s">
        <v>340</v>
      </c>
      <c r="VQA427" s="165" t="s">
        <v>340</v>
      </c>
      <c r="VQB427" s="165" t="s">
        <v>340</v>
      </c>
      <c r="VQC427" s="165" t="s">
        <v>340</v>
      </c>
      <c r="VQD427" s="165" t="s">
        <v>340</v>
      </c>
      <c r="VQE427" s="165" t="s">
        <v>340</v>
      </c>
      <c r="VQF427" s="165" t="s">
        <v>340</v>
      </c>
      <c r="VQG427" s="165" t="s">
        <v>340</v>
      </c>
      <c r="VQH427" s="165" t="s">
        <v>340</v>
      </c>
      <c r="VQI427" s="165" t="s">
        <v>340</v>
      </c>
      <c r="VQJ427" s="165" t="s">
        <v>340</v>
      </c>
      <c r="VQK427" s="165" t="s">
        <v>340</v>
      </c>
      <c r="VQL427" s="165" t="s">
        <v>340</v>
      </c>
      <c r="VQM427" s="165" t="s">
        <v>340</v>
      </c>
      <c r="VQN427" s="165" t="s">
        <v>340</v>
      </c>
      <c r="VQO427" s="165" t="s">
        <v>340</v>
      </c>
      <c r="VQP427" s="165" t="s">
        <v>340</v>
      </c>
      <c r="VQQ427" s="165" t="s">
        <v>340</v>
      </c>
      <c r="VQR427" s="165" t="s">
        <v>340</v>
      </c>
      <c r="VQS427" s="165" t="s">
        <v>340</v>
      </c>
      <c r="VQT427" s="165" t="s">
        <v>340</v>
      </c>
      <c r="VQU427" s="165" t="s">
        <v>340</v>
      </c>
      <c r="VQV427" s="165" t="s">
        <v>340</v>
      </c>
      <c r="VQW427" s="165" t="s">
        <v>340</v>
      </c>
      <c r="VQX427" s="165" t="s">
        <v>340</v>
      </c>
      <c r="VQY427" s="165" t="s">
        <v>340</v>
      </c>
      <c r="VQZ427" s="165" t="s">
        <v>340</v>
      </c>
      <c r="VRA427" s="165" t="s">
        <v>340</v>
      </c>
      <c r="VRB427" s="165" t="s">
        <v>340</v>
      </c>
      <c r="VRC427" s="165" t="s">
        <v>340</v>
      </c>
      <c r="VRD427" s="165" t="s">
        <v>340</v>
      </c>
      <c r="VRE427" s="165" t="s">
        <v>340</v>
      </c>
      <c r="VRF427" s="165" t="s">
        <v>340</v>
      </c>
      <c r="VRG427" s="165" t="s">
        <v>340</v>
      </c>
      <c r="VRH427" s="165" t="s">
        <v>340</v>
      </c>
      <c r="VRI427" s="165" t="s">
        <v>340</v>
      </c>
      <c r="VRJ427" s="165" t="s">
        <v>340</v>
      </c>
      <c r="VRK427" s="165" t="s">
        <v>340</v>
      </c>
      <c r="VRL427" s="165" t="s">
        <v>340</v>
      </c>
      <c r="VRM427" s="165" t="s">
        <v>340</v>
      </c>
      <c r="VRN427" s="165" t="s">
        <v>340</v>
      </c>
      <c r="VRO427" s="165" t="s">
        <v>340</v>
      </c>
      <c r="VRP427" s="165" t="s">
        <v>340</v>
      </c>
      <c r="VRQ427" s="165" t="s">
        <v>340</v>
      </c>
      <c r="VRR427" s="165" t="s">
        <v>340</v>
      </c>
      <c r="VRS427" s="165" t="s">
        <v>340</v>
      </c>
      <c r="VRT427" s="165" t="s">
        <v>340</v>
      </c>
      <c r="VRU427" s="165" t="s">
        <v>340</v>
      </c>
      <c r="VRV427" s="165" t="s">
        <v>340</v>
      </c>
      <c r="VRW427" s="165" t="s">
        <v>340</v>
      </c>
      <c r="VRX427" s="165" t="s">
        <v>340</v>
      </c>
      <c r="VRY427" s="165" t="s">
        <v>340</v>
      </c>
      <c r="VRZ427" s="165" t="s">
        <v>340</v>
      </c>
      <c r="VSA427" s="165" t="s">
        <v>340</v>
      </c>
      <c r="VSB427" s="165" t="s">
        <v>340</v>
      </c>
      <c r="VSC427" s="165" t="s">
        <v>340</v>
      </c>
      <c r="VSD427" s="165" t="s">
        <v>340</v>
      </c>
      <c r="VSE427" s="165" t="s">
        <v>340</v>
      </c>
      <c r="VSF427" s="165" t="s">
        <v>340</v>
      </c>
      <c r="VSG427" s="165" t="s">
        <v>340</v>
      </c>
      <c r="VSH427" s="165" t="s">
        <v>340</v>
      </c>
      <c r="VSI427" s="165" t="s">
        <v>340</v>
      </c>
      <c r="VSJ427" s="165" t="s">
        <v>340</v>
      </c>
      <c r="VSK427" s="165" t="s">
        <v>340</v>
      </c>
      <c r="VSL427" s="165" t="s">
        <v>340</v>
      </c>
      <c r="VSM427" s="165" t="s">
        <v>340</v>
      </c>
      <c r="VSN427" s="165" t="s">
        <v>340</v>
      </c>
      <c r="VSO427" s="165" t="s">
        <v>340</v>
      </c>
      <c r="VSP427" s="165" t="s">
        <v>340</v>
      </c>
      <c r="VSQ427" s="165" t="s">
        <v>340</v>
      </c>
      <c r="VSR427" s="165" t="s">
        <v>340</v>
      </c>
      <c r="VSS427" s="165" t="s">
        <v>340</v>
      </c>
      <c r="VST427" s="165" t="s">
        <v>340</v>
      </c>
      <c r="VSU427" s="165" t="s">
        <v>340</v>
      </c>
      <c r="VSV427" s="165" t="s">
        <v>340</v>
      </c>
      <c r="VSW427" s="165" t="s">
        <v>340</v>
      </c>
      <c r="VSX427" s="165" t="s">
        <v>340</v>
      </c>
      <c r="VSY427" s="165" t="s">
        <v>340</v>
      </c>
      <c r="VSZ427" s="165" t="s">
        <v>340</v>
      </c>
      <c r="VTA427" s="165" t="s">
        <v>340</v>
      </c>
      <c r="VTB427" s="165" t="s">
        <v>340</v>
      </c>
      <c r="VTC427" s="165" t="s">
        <v>340</v>
      </c>
      <c r="VTD427" s="165" t="s">
        <v>340</v>
      </c>
      <c r="VTE427" s="165" t="s">
        <v>340</v>
      </c>
      <c r="VTF427" s="165" t="s">
        <v>340</v>
      </c>
      <c r="VTG427" s="165" t="s">
        <v>340</v>
      </c>
      <c r="VTH427" s="165" t="s">
        <v>340</v>
      </c>
      <c r="VTI427" s="165" t="s">
        <v>340</v>
      </c>
      <c r="VTJ427" s="165" t="s">
        <v>340</v>
      </c>
      <c r="VTK427" s="165" t="s">
        <v>340</v>
      </c>
      <c r="VTL427" s="165" t="s">
        <v>340</v>
      </c>
      <c r="VTM427" s="165" t="s">
        <v>340</v>
      </c>
      <c r="VTN427" s="165" t="s">
        <v>340</v>
      </c>
      <c r="VTO427" s="165" t="s">
        <v>340</v>
      </c>
      <c r="VTP427" s="165" t="s">
        <v>340</v>
      </c>
      <c r="VTQ427" s="165" t="s">
        <v>340</v>
      </c>
      <c r="VTR427" s="165" t="s">
        <v>340</v>
      </c>
      <c r="VTS427" s="165" t="s">
        <v>340</v>
      </c>
      <c r="VTT427" s="165" t="s">
        <v>340</v>
      </c>
      <c r="VTU427" s="165" t="s">
        <v>340</v>
      </c>
      <c r="VTV427" s="165" t="s">
        <v>340</v>
      </c>
      <c r="VTW427" s="165" t="s">
        <v>340</v>
      </c>
      <c r="VTX427" s="165" t="s">
        <v>340</v>
      </c>
      <c r="VTY427" s="165" t="s">
        <v>340</v>
      </c>
      <c r="VTZ427" s="165" t="s">
        <v>340</v>
      </c>
      <c r="VUA427" s="165" t="s">
        <v>340</v>
      </c>
      <c r="VUB427" s="165" t="s">
        <v>340</v>
      </c>
      <c r="VUC427" s="165" t="s">
        <v>340</v>
      </c>
      <c r="VUD427" s="165" t="s">
        <v>340</v>
      </c>
      <c r="VUE427" s="165" t="s">
        <v>340</v>
      </c>
      <c r="VUF427" s="165" t="s">
        <v>340</v>
      </c>
      <c r="VUG427" s="165" t="s">
        <v>340</v>
      </c>
      <c r="VUH427" s="165" t="s">
        <v>340</v>
      </c>
      <c r="VUI427" s="165" t="s">
        <v>340</v>
      </c>
      <c r="VUJ427" s="165" t="s">
        <v>340</v>
      </c>
      <c r="VUK427" s="165" t="s">
        <v>340</v>
      </c>
      <c r="VUL427" s="165" t="s">
        <v>340</v>
      </c>
      <c r="VUM427" s="165" t="s">
        <v>340</v>
      </c>
      <c r="VUN427" s="165" t="s">
        <v>340</v>
      </c>
      <c r="VUO427" s="165" t="s">
        <v>340</v>
      </c>
      <c r="VUP427" s="165" t="s">
        <v>340</v>
      </c>
      <c r="VUQ427" s="165" t="s">
        <v>340</v>
      </c>
      <c r="VUR427" s="165" t="s">
        <v>340</v>
      </c>
      <c r="VUS427" s="165" t="s">
        <v>340</v>
      </c>
      <c r="VUT427" s="165" t="s">
        <v>340</v>
      </c>
      <c r="VUU427" s="165" t="s">
        <v>340</v>
      </c>
      <c r="VUV427" s="165" t="s">
        <v>340</v>
      </c>
      <c r="VUW427" s="165" t="s">
        <v>340</v>
      </c>
      <c r="VUX427" s="165" t="s">
        <v>340</v>
      </c>
      <c r="VUY427" s="165" t="s">
        <v>340</v>
      </c>
      <c r="VUZ427" s="165" t="s">
        <v>340</v>
      </c>
      <c r="VVA427" s="165" t="s">
        <v>340</v>
      </c>
      <c r="VVB427" s="165" t="s">
        <v>340</v>
      </c>
      <c r="VVC427" s="165" t="s">
        <v>340</v>
      </c>
      <c r="VVD427" s="165" t="s">
        <v>340</v>
      </c>
      <c r="VVE427" s="165" t="s">
        <v>340</v>
      </c>
      <c r="VVF427" s="165" t="s">
        <v>340</v>
      </c>
      <c r="VVG427" s="165" t="s">
        <v>340</v>
      </c>
      <c r="VVH427" s="165" t="s">
        <v>340</v>
      </c>
      <c r="VVI427" s="165" t="s">
        <v>340</v>
      </c>
      <c r="VVJ427" s="165" t="s">
        <v>340</v>
      </c>
      <c r="VVK427" s="165" t="s">
        <v>340</v>
      </c>
      <c r="VVL427" s="165" t="s">
        <v>340</v>
      </c>
      <c r="VVM427" s="165" t="s">
        <v>340</v>
      </c>
      <c r="VVN427" s="165" t="s">
        <v>340</v>
      </c>
      <c r="VVO427" s="165" t="s">
        <v>340</v>
      </c>
      <c r="VVP427" s="165" t="s">
        <v>340</v>
      </c>
      <c r="VVQ427" s="165" t="s">
        <v>340</v>
      </c>
      <c r="VVR427" s="165" t="s">
        <v>340</v>
      </c>
      <c r="VVS427" s="165" t="s">
        <v>340</v>
      </c>
      <c r="VVT427" s="165" t="s">
        <v>340</v>
      </c>
      <c r="VVU427" s="165" t="s">
        <v>340</v>
      </c>
      <c r="VVV427" s="165" t="s">
        <v>340</v>
      </c>
      <c r="VVW427" s="165" t="s">
        <v>340</v>
      </c>
      <c r="VVX427" s="165" t="s">
        <v>340</v>
      </c>
      <c r="VVY427" s="165" t="s">
        <v>340</v>
      </c>
      <c r="VVZ427" s="165" t="s">
        <v>340</v>
      </c>
      <c r="VWA427" s="165" t="s">
        <v>340</v>
      </c>
      <c r="VWB427" s="165" t="s">
        <v>340</v>
      </c>
      <c r="VWC427" s="165" t="s">
        <v>340</v>
      </c>
      <c r="VWD427" s="165" t="s">
        <v>340</v>
      </c>
      <c r="VWE427" s="165" t="s">
        <v>340</v>
      </c>
      <c r="VWF427" s="165" t="s">
        <v>340</v>
      </c>
      <c r="VWG427" s="165" t="s">
        <v>340</v>
      </c>
      <c r="VWH427" s="165" t="s">
        <v>340</v>
      </c>
      <c r="VWI427" s="165" t="s">
        <v>340</v>
      </c>
      <c r="VWJ427" s="165" t="s">
        <v>340</v>
      </c>
      <c r="VWK427" s="165" t="s">
        <v>340</v>
      </c>
      <c r="VWL427" s="165" t="s">
        <v>340</v>
      </c>
      <c r="VWM427" s="165" t="s">
        <v>340</v>
      </c>
      <c r="VWN427" s="165" t="s">
        <v>340</v>
      </c>
      <c r="VWO427" s="165" t="s">
        <v>340</v>
      </c>
      <c r="VWP427" s="165" t="s">
        <v>340</v>
      </c>
      <c r="VWQ427" s="165" t="s">
        <v>340</v>
      </c>
      <c r="VWR427" s="165" t="s">
        <v>340</v>
      </c>
      <c r="VWS427" s="165" t="s">
        <v>340</v>
      </c>
      <c r="VWT427" s="165" t="s">
        <v>340</v>
      </c>
      <c r="VWU427" s="165" t="s">
        <v>340</v>
      </c>
      <c r="VWV427" s="165" t="s">
        <v>340</v>
      </c>
      <c r="VWW427" s="165" t="s">
        <v>340</v>
      </c>
      <c r="VWX427" s="165" t="s">
        <v>340</v>
      </c>
      <c r="VWY427" s="165" t="s">
        <v>340</v>
      </c>
      <c r="VWZ427" s="165" t="s">
        <v>340</v>
      </c>
      <c r="VXA427" s="165" t="s">
        <v>340</v>
      </c>
      <c r="VXB427" s="165" t="s">
        <v>340</v>
      </c>
      <c r="VXC427" s="165" t="s">
        <v>340</v>
      </c>
      <c r="VXD427" s="165" t="s">
        <v>340</v>
      </c>
      <c r="VXE427" s="165" t="s">
        <v>340</v>
      </c>
      <c r="VXF427" s="165" t="s">
        <v>340</v>
      </c>
      <c r="VXG427" s="165" t="s">
        <v>340</v>
      </c>
      <c r="VXH427" s="165" t="s">
        <v>340</v>
      </c>
      <c r="VXI427" s="165" t="s">
        <v>340</v>
      </c>
      <c r="VXJ427" s="165" t="s">
        <v>340</v>
      </c>
      <c r="VXK427" s="165" t="s">
        <v>340</v>
      </c>
      <c r="VXL427" s="165" t="s">
        <v>340</v>
      </c>
      <c r="VXM427" s="165" t="s">
        <v>340</v>
      </c>
      <c r="VXN427" s="165" t="s">
        <v>340</v>
      </c>
      <c r="VXO427" s="165" t="s">
        <v>340</v>
      </c>
      <c r="VXP427" s="165" t="s">
        <v>340</v>
      </c>
      <c r="VXQ427" s="165" t="s">
        <v>340</v>
      </c>
      <c r="VXR427" s="165" t="s">
        <v>340</v>
      </c>
      <c r="VXS427" s="165" t="s">
        <v>340</v>
      </c>
      <c r="VXT427" s="165" t="s">
        <v>340</v>
      </c>
      <c r="VXU427" s="165" t="s">
        <v>340</v>
      </c>
      <c r="VXV427" s="165" t="s">
        <v>340</v>
      </c>
      <c r="VXW427" s="165" t="s">
        <v>340</v>
      </c>
      <c r="VXX427" s="165" t="s">
        <v>340</v>
      </c>
      <c r="VXY427" s="165" t="s">
        <v>340</v>
      </c>
      <c r="VXZ427" s="165" t="s">
        <v>340</v>
      </c>
      <c r="VYA427" s="165" t="s">
        <v>340</v>
      </c>
      <c r="VYB427" s="165" t="s">
        <v>340</v>
      </c>
      <c r="VYC427" s="165" t="s">
        <v>340</v>
      </c>
      <c r="VYD427" s="165" t="s">
        <v>340</v>
      </c>
      <c r="VYE427" s="165" t="s">
        <v>340</v>
      </c>
      <c r="VYF427" s="165" t="s">
        <v>340</v>
      </c>
      <c r="VYG427" s="165" t="s">
        <v>340</v>
      </c>
      <c r="VYH427" s="165" t="s">
        <v>340</v>
      </c>
      <c r="VYI427" s="165" t="s">
        <v>340</v>
      </c>
      <c r="VYJ427" s="165" t="s">
        <v>340</v>
      </c>
      <c r="VYK427" s="165" t="s">
        <v>340</v>
      </c>
      <c r="VYL427" s="165" t="s">
        <v>340</v>
      </c>
      <c r="VYM427" s="165" t="s">
        <v>340</v>
      </c>
      <c r="VYN427" s="165" t="s">
        <v>340</v>
      </c>
      <c r="VYO427" s="165" t="s">
        <v>340</v>
      </c>
      <c r="VYP427" s="165" t="s">
        <v>340</v>
      </c>
      <c r="VYQ427" s="165" t="s">
        <v>340</v>
      </c>
      <c r="VYR427" s="165" t="s">
        <v>340</v>
      </c>
      <c r="VYS427" s="165" t="s">
        <v>340</v>
      </c>
      <c r="VYT427" s="165" t="s">
        <v>340</v>
      </c>
      <c r="VYU427" s="165" t="s">
        <v>340</v>
      </c>
      <c r="VYV427" s="165" t="s">
        <v>340</v>
      </c>
      <c r="VYW427" s="165" t="s">
        <v>340</v>
      </c>
      <c r="VYX427" s="165" t="s">
        <v>340</v>
      </c>
      <c r="VYY427" s="165" t="s">
        <v>340</v>
      </c>
      <c r="VYZ427" s="165" t="s">
        <v>340</v>
      </c>
      <c r="VZA427" s="165" t="s">
        <v>340</v>
      </c>
      <c r="VZB427" s="165" t="s">
        <v>340</v>
      </c>
      <c r="VZC427" s="165" t="s">
        <v>340</v>
      </c>
      <c r="VZD427" s="165" t="s">
        <v>340</v>
      </c>
      <c r="VZE427" s="165" t="s">
        <v>340</v>
      </c>
      <c r="VZF427" s="165" t="s">
        <v>340</v>
      </c>
      <c r="VZG427" s="165" t="s">
        <v>340</v>
      </c>
      <c r="VZH427" s="165" t="s">
        <v>340</v>
      </c>
      <c r="VZI427" s="165" t="s">
        <v>340</v>
      </c>
      <c r="VZJ427" s="165" t="s">
        <v>340</v>
      </c>
      <c r="VZK427" s="165" t="s">
        <v>340</v>
      </c>
      <c r="VZL427" s="165" t="s">
        <v>340</v>
      </c>
      <c r="VZM427" s="165" t="s">
        <v>340</v>
      </c>
      <c r="VZN427" s="165" t="s">
        <v>340</v>
      </c>
      <c r="VZO427" s="165" t="s">
        <v>340</v>
      </c>
      <c r="VZP427" s="165" t="s">
        <v>340</v>
      </c>
      <c r="VZQ427" s="165" t="s">
        <v>340</v>
      </c>
      <c r="VZR427" s="165" t="s">
        <v>340</v>
      </c>
      <c r="VZS427" s="165" t="s">
        <v>340</v>
      </c>
      <c r="VZT427" s="165" t="s">
        <v>340</v>
      </c>
      <c r="VZU427" s="165" t="s">
        <v>340</v>
      </c>
      <c r="VZV427" s="165" t="s">
        <v>340</v>
      </c>
      <c r="VZW427" s="165" t="s">
        <v>340</v>
      </c>
      <c r="VZX427" s="165" t="s">
        <v>340</v>
      </c>
      <c r="VZY427" s="165" t="s">
        <v>340</v>
      </c>
      <c r="VZZ427" s="165" t="s">
        <v>340</v>
      </c>
      <c r="WAA427" s="165" t="s">
        <v>340</v>
      </c>
      <c r="WAB427" s="165" t="s">
        <v>340</v>
      </c>
      <c r="WAC427" s="165" t="s">
        <v>340</v>
      </c>
      <c r="WAD427" s="165" t="s">
        <v>340</v>
      </c>
      <c r="WAE427" s="165" t="s">
        <v>340</v>
      </c>
      <c r="WAF427" s="165" t="s">
        <v>340</v>
      </c>
      <c r="WAG427" s="165" t="s">
        <v>340</v>
      </c>
      <c r="WAH427" s="165" t="s">
        <v>340</v>
      </c>
      <c r="WAI427" s="165" t="s">
        <v>340</v>
      </c>
      <c r="WAJ427" s="165" t="s">
        <v>340</v>
      </c>
      <c r="WAK427" s="165" t="s">
        <v>340</v>
      </c>
      <c r="WAL427" s="165" t="s">
        <v>340</v>
      </c>
      <c r="WAM427" s="165" t="s">
        <v>340</v>
      </c>
      <c r="WAN427" s="165" t="s">
        <v>340</v>
      </c>
      <c r="WAO427" s="165" t="s">
        <v>340</v>
      </c>
      <c r="WAP427" s="165" t="s">
        <v>340</v>
      </c>
      <c r="WAQ427" s="165" t="s">
        <v>340</v>
      </c>
      <c r="WAR427" s="165" t="s">
        <v>340</v>
      </c>
      <c r="WAS427" s="165" t="s">
        <v>340</v>
      </c>
      <c r="WAT427" s="165" t="s">
        <v>340</v>
      </c>
      <c r="WAU427" s="165" t="s">
        <v>340</v>
      </c>
      <c r="WAV427" s="165" t="s">
        <v>340</v>
      </c>
      <c r="WAW427" s="165" t="s">
        <v>340</v>
      </c>
      <c r="WAX427" s="165" t="s">
        <v>340</v>
      </c>
      <c r="WAY427" s="165" t="s">
        <v>340</v>
      </c>
      <c r="WAZ427" s="165" t="s">
        <v>340</v>
      </c>
      <c r="WBA427" s="165" t="s">
        <v>340</v>
      </c>
      <c r="WBB427" s="165" t="s">
        <v>340</v>
      </c>
      <c r="WBC427" s="165" t="s">
        <v>340</v>
      </c>
      <c r="WBD427" s="165" t="s">
        <v>340</v>
      </c>
      <c r="WBE427" s="165" t="s">
        <v>340</v>
      </c>
      <c r="WBF427" s="165" t="s">
        <v>340</v>
      </c>
      <c r="WBG427" s="165" t="s">
        <v>340</v>
      </c>
      <c r="WBH427" s="165" t="s">
        <v>340</v>
      </c>
      <c r="WBI427" s="165" t="s">
        <v>340</v>
      </c>
      <c r="WBJ427" s="165" t="s">
        <v>340</v>
      </c>
      <c r="WBK427" s="165" t="s">
        <v>340</v>
      </c>
      <c r="WBL427" s="165" t="s">
        <v>340</v>
      </c>
      <c r="WBM427" s="165" t="s">
        <v>340</v>
      </c>
      <c r="WBN427" s="165" t="s">
        <v>340</v>
      </c>
      <c r="WBO427" s="165" t="s">
        <v>340</v>
      </c>
      <c r="WBP427" s="165" t="s">
        <v>340</v>
      </c>
      <c r="WBQ427" s="165" t="s">
        <v>340</v>
      </c>
      <c r="WBR427" s="165" t="s">
        <v>340</v>
      </c>
      <c r="WBS427" s="165" t="s">
        <v>340</v>
      </c>
      <c r="WBT427" s="165" t="s">
        <v>340</v>
      </c>
      <c r="WBU427" s="165" t="s">
        <v>340</v>
      </c>
      <c r="WBV427" s="165" t="s">
        <v>340</v>
      </c>
      <c r="WBW427" s="165" t="s">
        <v>340</v>
      </c>
      <c r="WBX427" s="165" t="s">
        <v>340</v>
      </c>
      <c r="WBY427" s="165" t="s">
        <v>340</v>
      </c>
      <c r="WBZ427" s="165" t="s">
        <v>340</v>
      </c>
      <c r="WCA427" s="165" t="s">
        <v>340</v>
      </c>
      <c r="WCB427" s="165" t="s">
        <v>340</v>
      </c>
      <c r="WCC427" s="165" t="s">
        <v>340</v>
      </c>
      <c r="WCD427" s="165" t="s">
        <v>340</v>
      </c>
      <c r="WCE427" s="165" t="s">
        <v>340</v>
      </c>
      <c r="WCF427" s="165" t="s">
        <v>340</v>
      </c>
      <c r="WCG427" s="165" t="s">
        <v>340</v>
      </c>
      <c r="WCH427" s="165" t="s">
        <v>340</v>
      </c>
      <c r="WCI427" s="165" t="s">
        <v>340</v>
      </c>
      <c r="WCJ427" s="165" t="s">
        <v>340</v>
      </c>
      <c r="WCK427" s="165" t="s">
        <v>340</v>
      </c>
      <c r="WCL427" s="165" t="s">
        <v>340</v>
      </c>
      <c r="WCM427" s="165" t="s">
        <v>340</v>
      </c>
      <c r="WCN427" s="165" t="s">
        <v>340</v>
      </c>
      <c r="WCO427" s="165" t="s">
        <v>340</v>
      </c>
      <c r="WCP427" s="165" t="s">
        <v>340</v>
      </c>
      <c r="WCQ427" s="165" t="s">
        <v>340</v>
      </c>
      <c r="WCR427" s="165" t="s">
        <v>340</v>
      </c>
      <c r="WCS427" s="165" t="s">
        <v>340</v>
      </c>
      <c r="WCT427" s="165" t="s">
        <v>340</v>
      </c>
      <c r="WCU427" s="165" t="s">
        <v>340</v>
      </c>
      <c r="WCV427" s="165" t="s">
        <v>340</v>
      </c>
      <c r="WCW427" s="165" t="s">
        <v>340</v>
      </c>
      <c r="WCX427" s="165" t="s">
        <v>340</v>
      </c>
      <c r="WCY427" s="165" t="s">
        <v>340</v>
      </c>
      <c r="WCZ427" s="165" t="s">
        <v>340</v>
      </c>
      <c r="WDA427" s="165" t="s">
        <v>340</v>
      </c>
      <c r="WDB427" s="165" t="s">
        <v>340</v>
      </c>
      <c r="WDC427" s="165" t="s">
        <v>340</v>
      </c>
      <c r="WDD427" s="165" t="s">
        <v>340</v>
      </c>
      <c r="WDE427" s="165" t="s">
        <v>340</v>
      </c>
      <c r="WDF427" s="165" t="s">
        <v>340</v>
      </c>
      <c r="WDG427" s="165" t="s">
        <v>340</v>
      </c>
      <c r="WDH427" s="165" t="s">
        <v>340</v>
      </c>
      <c r="WDI427" s="165" t="s">
        <v>340</v>
      </c>
      <c r="WDJ427" s="165" t="s">
        <v>340</v>
      </c>
      <c r="WDK427" s="165" t="s">
        <v>340</v>
      </c>
      <c r="WDL427" s="165" t="s">
        <v>340</v>
      </c>
      <c r="WDM427" s="165" t="s">
        <v>340</v>
      </c>
      <c r="WDN427" s="165" t="s">
        <v>340</v>
      </c>
      <c r="WDO427" s="165" t="s">
        <v>340</v>
      </c>
      <c r="WDP427" s="165" t="s">
        <v>340</v>
      </c>
      <c r="WDQ427" s="165" t="s">
        <v>340</v>
      </c>
      <c r="WDR427" s="165" t="s">
        <v>340</v>
      </c>
      <c r="WDS427" s="165" t="s">
        <v>340</v>
      </c>
      <c r="WDT427" s="165" t="s">
        <v>340</v>
      </c>
      <c r="WDU427" s="165" t="s">
        <v>340</v>
      </c>
      <c r="WDV427" s="165" t="s">
        <v>340</v>
      </c>
      <c r="WDW427" s="165" t="s">
        <v>340</v>
      </c>
      <c r="WDX427" s="165" t="s">
        <v>340</v>
      </c>
      <c r="WDY427" s="165" t="s">
        <v>340</v>
      </c>
      <c r="WDZ427" s="165" t="s">
        <v>340</v>
      </c>
      <c r="WEA427" s="165" t="s">
        <v>340</v>
      </c>
      <c r="WEB427" s="165" t="s">
        <v>340</v>
      </c>
      <c r="WEC427" s="165" t="s">
        <v>340</v>
      </c>
      <c r="WED427" s="165" t="s">
        <v>340</v>
      </c>
      <c r="WEE427" s="165" t="s">
        <v>340</v>
      </c>
      <c r="WEF427" s="165" t="s">
        <v>340</v>
      </c>
      <c r="WEG427" s="165" t="s">
        <v>340</v>
      </c>
      <c r="WEH427" s="165" t="s">
        <v>340</v>
      </c>
      <c r="WEI427" s="165" t="s">
        <v>340</v>
      </c>
      <c r="WEJ427" s="165" t="s">
        <v>340</v>
      </c>
      <c r="WEK427" s="165" t="s">
        <v>340</v>
      </c>
      <c r="WEL427" s="165" t="s">
        <v>340</v>
      </c>
      <c r="WEM427" s="165" t="s">
        <v>340</v>
      </c>
      <c r="WEN427" s="165" t="s">
        <v>340</v>
      </c>
      <c r="WEO427" s="165" t="s">
        <v>340</v>
      </c>
      <c r="WEP427" s="165" t="s">
        <v>340</v>
      </c>
      <c r="WEQ427" s="165" t="s">
        <v>340</v>
      </c>
      <c r="WER427" s="165" t="s">
        <v>340</v>
      </c>
      <c r="WES427" s="165" t="s">
        <v>340</v>
      </c>
      <c r="WET427" s="165" t="s">
        <v>340</v>
      </c>
      <c r="WEU427" s="165" t="s">
        <v>340</v>
      </c>
      <c r="WEV427" s="165" t="s">
        <v>340</v>
      </c>
      <c r="WEW427" s="165" t="s">
        <v>340</v>
      </c>
      <c r="WEX427" s="165" t="s">
        <v>340</v>
      </c>
      <c r="WEY427" s="165" t="s">
        <v>340</v>
      </c>
      <c r="WEZ427" s="165" t="s">
        <v>340</v>
      </c>
      <c r="WFA427" s="165" t="s">
        <v>340</v>
      </c>
      <c r="WFB427" s="165" t="s">
        <v>340</v>
      </c>
      <c r="WFC427" s="165" t="s">
        <v>340</v>
      </c>
      <c r="WFD427" s="165" t="s">
        <v>340</v>
      </c>
      <c r="WFE427" s="165" t="s">
        <v>340</v>
      </c>
      <c r="WFF427" s="165" t="s">
        <v>340</v>
      </c>
      <c r="WFG427" s="165" t="s">
        <v>340</v>
      </c>
      <c r="WFH427" s="165" t="s">
        <v>340</v>
      </c>
      <c r="WFI427" s="165" t="s">
        <v>340</v>
      </c>
      <c r="WFJ427" s="165" t="s">
        <v>340</v>
      </c>
      <c r="WFK427" s="165" t="s">
        <v>340</v>
      </c>
      <c r="WFL427" s="165" t="s">
        <v>340</v>
      </c>
      <c r="WFM427" s="165" t="s">
        <v>340</v>
      </c>
      <c r="WFN427" s="165" t="s">
        <v>340</v>
      </c>
      <c r="WFO427" s="165" t="s">
        <v>340</v>
      </c>
      <c r="WFP427" s="165" t="s">
        <v>340</v>
      </c>
      <c r="WFQ427" s="165" t="s">
        <v>340</v>
      </c>
      <c r="WFR427" s="165" t="s">
        <v>340</v>
      </c>
      <c r="WFS427" s="165" t="s">
        <v>340</v>
      </c>
      <c r="WFT427" s="165" t="s">
        <v>340</v>
      </c>
      <c r="WFU427" s="165" t="s">
        <v>340</v>
      </c>
      <c r="WFV427" s="165" t="s">
        <v>340</v>
      </c>
      <c r="WFW427" s="165" t="s">
        <v>340</v>
      </c>
      <c r="WFX427" s="165" t="s">
        <v>340</v>
      </c>
      <c r="WFY427" s="165" t="s">
        <v>340</v>
      </c>
      <c r="WFZ427" s="165" t="s">
        <v>340</v>
      </c>
      <c r="WGA427" s="165" t="s">
        <v>340</v>
      </c>
      <c r="WGB427" s="165" t="s">
        <v>340</v>
      </c>
      <c r="WGC427" s="165" t="s">
        <v>340</v>
      </c>
      <c r="WGD427" s="165" t="s">
        <v>340</v>
      </c>
      <c r="WGE427" s="165" t="s">
        <v>340</v>
      </c>
      <c r="WGF427" s="165" t="s">
        <v>340</v>
      </c>
      <c r="WGG427" s="165" t="s">
        <v>340</v>
      </c>
      <c r="WGH427" s="165" t="s">
        <v>340</v>
      </c>
      <c r="WGI427" s="165" t="s">
        <v>340</v>
      </c>
      <c r="WGJ427" s="165" t="s">
        <v>340</v>
      </c>
      <c r="WGK427" s="165" t="s">
        <v>340</v>
      </c>
      <c r="WGL427" s="165" t="s">
        <v>340</v>
      </c>
      <c r="WGM427" s="165" t="s">
        <v>340</v>
      </c>
      <c r="WGN427" s="165" t="s">
        <v>340</v>
      </c>
      <c r="WGO427" s="165" t="s">
        <v>340</v>
      </c>
      <c r="WGP427" s="165" t="s">
        <v>340</v>
      </c>
      <c r="WGQ427" s="165" t="s">
        <v>340</v>
      </c>
      <c r="WGR427" s="165" t="s">
        <v>340</v>
      </c>
      <c r="WGS427" s="165" t="s">
        <v>340</v>
      </c>
      <c r="WGT427" s="165" t="s">
        <v>340</v>
      </c>
      <c r="WGU427" s="165" t="s">
        <v>340</v>
      </c>
      <c r="WGV427" s="165" t="s">
        <v>340</v>
      </c>
      <c r="WGW427" s="165" t="s">
        <v>340</v>
      </c>
      <c r="WGX427" s="165" t="s">
        <v>340</v>
      </c>
      <c r="WGY427" s="165" t="s">
        <v>340</v>
      </c>
      <c r="WGZ427" s="165" t="s">
        <v>340</v>
      </c>
      <c r="WHA427" s="165" t="s">
        <v>340</v>
      </c>
      <c r="WHB427" s="165" t="s">
        <v>340</v>
      </c>
      <c r="WHC427" s="165" t="s">
        <v>340</v>
      </c>
      <c r="WHD427" s="165" t="s">
        <v>340</v>
      </c>
      <c r="WHE427" s="165" t="s">
        <v>340</v>
      </c>
      <c r="WHF427" s="165" t="s">
        <v>340</v>
      </c>
      <c r="WHG427" s="165" t="s">
        <v>340</v>
      </c>
      <c r="WHH427" s="165" t="s">
        <v>340</v>
      </c>
      <c r="WHI427" s="165" t="s">
        <v>340</v>
      </c>
      <c r="WHJ427" s="165" t="s">
        <v>340</v>
      </c>
      <c r="WHK427" s="165" t="s">
        <v>340</v>
      </c>
      <c r="WHL427" s="165" t="s">
        <v>340</v>
      </c>
      <c r="WHM427" s="165" t="s">
        <v>340</v>
      </c>
      <c r="WHN427" s="165" t="s">
        <v>340</v>
      </c>
      <c r="WHO427" s="165" t="s">
        <v>340</v>
      </c>
      <c r="WHP427" s="165" t="s">
        <v>340</v>
      </c>
      <c r="WHQ427" s="165" t="s">
        <v>340</v>
      </c>
      <c r="WHR427" s="165" t="s">
        <v>340</v>
      </c>
      <c r="WHS427" s="165" t="s">
        <v>340</v>
      </c>
      <c r="WHT427" s="165" t="s">
        <v>340</v>
      </c>
      <c r="WHU427" s="165" t="s">
        <v>340</v>
      </c>
      <c r="WHV427" s="165" t="s">
        <v>340</v>
      </c>
      <c r="WHW427" s="165" t="s">
        <v>340</v>
      </c>
      <c r="WHX427" s="165" t="s">
        <v>340</v>
      </c>
      <c r="WHY427" s="165" t="s">
        <v>340</v>
      </c>
      <c r="WHZ427" s="165" t="s">
        <v>340</v>
      </c>
      <c r="WIA427" s="165" t="s">
        <v>340</v>
      </c>
      <c r="WIB427" s="165" t="s">
        <v>340</v>
      </c>
      <c r="WIC427" s="165" t="s">
        <v>340</v>
      </c>
      <c r="WID427" s="165" t="s">
        <v>340</v>
      </c>
      <c r="WIE427" s="165" t="s">
        <v>340</v>
      </c>
      <c r="WIF427" s="165" t="s">
        <v>340</v>
      </c>
      <c r="WIG427" s="165" t="s">
        <v>340</v>
      </c>
      <c r="WIH427" s="165" t="s">
        <v>340</v>
      </c>
      <c r="WII427" s="165" t="s">
        <v>340</v>
      </c>
      <c r="WIJ427" s="165" t="s">
        <v>340</v>
      </c>
      <c r="WIK427" s="165" t="s">
        <v>340</v>
      </c>
      <c r="WIL427" s="165" t="s">
        <v>340</v>
      </c>
      <c r="WIM427" s="165" t="s">
        <v>340</v>
      </c>
      <c r="WIN427" s="165" t="s">
        <v>340</v>
      </c>
      <c r="WIO427" s="165" t="s">
        <v>340</v>
      </c>
      <c r="WIP427" s="165" t="s">
        <v>340</v>
      </c>
      <c r="WIQ427" s="165" t="s">
        <v>340</v>
      </c>
      <c r="WIR427" s="165" t="s">
        <v>340</v>
      </c>
      <c r="WIS427" s="165" t="s">
        <v>340</v>
      </c>
      <c r="WIT427" s="165" t="s">
        <v>340</v>
      </c>
      <c r="WIU427" s="165" t="s">
        <v>340</v>
      </c>
      <c r="WIV427" s="165" t="s">
        <v>340</v>
      </c>
      <c r="WIW427" s="165" t="s">
        <v>340</v>
      </c>
      <c r="WIX427" s="165" t="s">
        <v>340</v>
      </c>
      <c r="WIY427" s="165" t="s">
        <v>340</v>
      </c>
      <c r="WIZ427" s="165" t="s">
        <v>340</v>
      </c>
      <c r="WJA427" s="165" t="s">
        <v>340</v>
      </c>
      <c r="WJB427" s="165" t="s">
        <v>340</v>
      </c>
      <c r="WJC427" s="165" t="s">
        <v>340</v>
      </c>
      <c r="WJD427" s="165" t="s">
        <v>340</v>
      </c>
      <c r="WJE427" s="165" t="s">
        <v>340</v>
      </c>
      <c r="WJF427" s="165" t="s">
        <v>340</v>
      </c>
      <c r="WJG427" s="165" t="s">
        <v>340</v>
      </c>
      <c r="WJH427" s="165" t="s">
        <v>340</v>
      </c>
      <c r="WJI427" s="165" t="s">
        <v>340</v>
      </c>
      <c r="WJJ427" s="165" t="s">
        <v>340</v>
      </c>
      <c r="WJK427" s="165" t="s">
        <v>340</v>
      </c>
      <c r="WJL427" s="165" t="s">
        <v>340</v>
      </c>
      <c r="WJM427" s="165" t="s">
        <v>340</v>
      </c>
      <c r="WJN427" s="165" t="s">
        <v>340</v>
      </c>
      <c r="WJO427" s="165" t="s">
        <v>340</v>
      </c>
      <c r="WJP427" s="165" t="s">
        <v>340</v>
      </c>
      <c r="WJQ427" s="165" t="s">
        <v>340</v>
      </c>
      <c r="WJR427" s="165" t="s">
        <v>340</v>
      </c>
      <c r="WJS427" s="165" t="s">
        <v>340</v>
      </c>
      <c r="WJT427" s="165" t="s">
        <v>340</v>
      </c>
      <c r="WJU427" s="165" t="s">
        <v>340</v>
      </c>
      <c r="WJV427" s="165" t="s">
        <v>340</v>
      </c>
      <c r="WJW427" s="165" t="s">
        <v>340</v>
      </c>
      <c r="WJX427" s="165" t="s">
        <v>340</v>
      </c>
      <c r="WJY427" s="165" t="s">
        <v>340</v>
      </c>
      <c r="WJZ427" s="165" t="s">
        <v>340</v>
      </c>
      <c r="WKA427" s="165" t="s">
        <v>340</v>
      </c>
      <c r="WKB427" s="165" t="s">
        <v>340</v>
      </c>
      <c r="WKC427" s="165" t="s">
        <v>340</v>
      </c>
      <c r="WKD427" s="165" t="s">
        <v>340</v>
      </c>
      <c r="WKE427" s="165" t="s">
        <v>340</v>
      </c>
      <c r="WKF427" s="165" t="s">
        <v>340</v>
      </c>
      <c r="WKG427" s="165" t="s">
        <v>340</v>
      </c>
      <c r="WKH427" s="165" t="s">
        <v>340</v>
      </c>
      <c r="WKI427" s="165" t="s">
        <v>340</v>
      </c>
      <c r="WKJ427" s="165" t="s">
        <v>340</v>
      </c>
      <c r="WKK427" s="165" t="s">
        <v>340</v>
      </c>
      <c r="WKL427" s="165" t="s">
        <v>340</v>
      </c>
      <c r="WKM427" s="165" t="s">
        <v>340</v>
      </c>
      <c r="WKN427" s="165" t="s">
        <v>340</v>
      </c>
      <c r="WKO427" s="165" t="s">
        <v>340</v>
      </c>
      <c r="WKP427" s="165" t="s">
        <v>340</v>
      </c>
      <c r="WKQ427" s="165" t="s">
        <v>340</v>
      </c>
      <c r="WKR427" s="165" t="s">
        <v>340</v>
      </c>
      <c r="WKS427" s="165" t="s">
        <v>340</v>
      </c>
      <c r="WKT427" s="165" t="s">
        <v>340</v>
      </c>
      <c r="WKU427" s="165" t="s">
        <v>340</v>
      </c>
      <c r="WKV427" s="165" t="s">
        <v>340</v>
      </c>
      <c r="WKW427" s="165" t="s">
        <v>340</v>
      </c>
      <c r="WKX427" s="165" t="s">
        <v>340</v>
      </c>
      <c r="WKY427" s="165" t="s">
        <v>340</v>
      </c>
      <c r="WKZ427" s="165" t="s">
        <v>340</v>
      </c>
      <c r="WLA427" s="165" t="s">
        <v>340</v>
      </c>
      <c r="WLB427" s="165" t="s">
        <v>340</v>
      </c>
      <c r="WLC427" s="165" t="s">
        <v>340</v>
      </c>
      <c r="WLD427" s="165" t="s">
        <v>340</v>
      </c>
      <c r="WLE427" s="165" t="s">
        <v>340</v>
      </c>
      <c r="WLF427" s="165" t="s">
        <v>340</v>
      </c>
      <c r="WLG427" s="165" t="s">
        <v>340</v>
      </c>
      <c r="WLH427" s="165" t="s">
        <v>340</v>
      </c>
      <c r="WLI427" s="165" t="s">
        <v>340</v>
      </c>
      <c r="WLJ427" s="165" t="s">
        <v>340</v>
      </c>
      <c r="WLK427" s="165" t="s">
        <v>340</v>
      </c>
      <c r="WLL427" s="165" t="s">
        <v>340</v>
      </c>
      <c r="WLM427" s="165" t="s">
        <v>340</v>
      </c>
      <c r="WLN427" s="165" t="s">
        <v>340</v>
      </c>
      <c r="WLO427" s="165" t="s">
        <v>340</v>
      </c>
      <c r="WLP427" s="165" t="s">
        <v>340</v>
      </c>
      <c r="WLQ427" s="165" t="s">
        <v>340</v>
      </c>
      <c r="WLR427" s="165" t="s">
        <v>340</v>
      </c>
      <c r="WLS427" s="165" t="s">
        <v>340</v>
      </c>
      <c r="WLT427" s="165" t="s">
        <v>340</v>
      </c>
      <c r="WLU427" s="165" t="s">
        <v>340</v>
      </c>
      <c r="WLV427" s="165" t="s">
        <v>340</v>
      </c>
      <c r="WLW427" s="165" t="s">
        <v>340</v>
      </c>
      <c r="WLX427" s="165" t="s">
        <v>340</v>
      </c>
      <c r="WLY427" s="165" t="s">
        <v>340</v>
      </c>
      <c r="WLZ427" s="165" t="s">
        <v>340</v>
      </c>
      <c r="WMA427" s="165" t="s">
        <v>340</v>
      </c>
      <c r="WMB427" s="165" t="s">
        <v>340</v>
      </c>
      <c r="WMC427" s="165" t="s">
        <v>340</v>
      </c>
      <c r="WMD427" s="165" t="s">
        <v>340</v>
      </c>
      <c r="WME427" s="165" t="s">
        <v>340</v>
      </c>
      <c r="WMF427" s="165" t="s">
        <v>340</v>
      </c>
      <c r="WMG427" s="165" t="s">
        <v>340</v>
      </c>
      <c r="WMH427" s="165" t="s">
        <v>340</v>
      </c>
      <c r="WMI427" s="165" t="s">
        <v>340</v>
      </c>
      <c r="WMJ427" s="165" t="s">
        <v>340</v>
      </c>
      <c r="WMK427" s="165" t="s">
        <v>340</v>
      </c>
      <c r="WML427" s="165" t="s">
        <v>340</v>
      </c>
      <c r="WMM427" s="165" t="s">
        <v>340</v>
      </c>
      <c r="WMN427" s="165" t="s">
        <v>340</v>
      </c>
      <c r="WMO427" s="165" t="s">
        <v>340</v>
      </c>
      <c r="WMP427" s="165" t="s">
        <v>340</v>
      </c>
      <c r="WMQ427" s="165" t="s">
        <v>340</v>
      </c>
      <c r="WMR427" s="165" t="s">
        <v>340</v>
      </c>
      <c r="WMS427" s="165" t="s">
        <v>340</v>
      </c>
      <c r="WMT427" s="165" t="s">
        <v>340</v>
      </c>
      <c r="WMU427" s="165" t="s">
        <v>340</v>
      </c>
      <c r="WMV427" s="165" t="s">
        <v>340</v>
      </c>
      <c r="WMW427" s="165" t="s">
        <v>340</v>
      </c>
      <c r="WMX427" s="165" t="s">
        <v>340</v>
      </c>
      <c r="WMY427" s="165" t="s">
        <v>340</v>
      </c>
      <c r="WMZ427" s="165" t="s">
        <v>340</v>
      </c>
      <c r="WNA427" s="165" t="s">
        <v>340</v>
      </c>
      <c r="WNB427" s="165" t="s">
        <v>340</v>
      </c>
      <c r="WNC427" s="165" t="s">
        <v>340</v>
      </c>
      <c r="WND427" s="165" t="s">
        <v>340</v>
      </c>
      <c r="WNE427" s="165" t="s">
        <v>340</v>
      </c>
      <c r="WNF427" s="165" t="s">
        <v>340</v>
      </c>
      <c r="WNG427" s="165" t="s">
        <v>340</v>
      </c>
      <c r="WNH427" s="165" t="s">
        <v>340</v>
      </c>
      <c r="WNI427" s="165" t="s">
        <v>340</v>
      </c>
      <c r="WNJ427" s="165" t="s">
        <v>340</v>
      </c>
      <c r="WNK427" s="165" t="s">
        <v>340</v>
      </c>
      <c r="WNL427" s="165" t="s">
        <v>340</v>
      </c>
      <c r="WNM427" s="165" t="s">
        <v>340</v>
      </c>
      <c r="WNN427" s="165" t="s">
        <v>340</v>
      </c>
      <c r="WNO427" s="165" t="s">
        <v>340</v>
      </c>
      <c r="WNP427" s="165" t="s">
        <v>340</v>
      </c>
      <c r="WNQ427" s="165" t="s">
        <v>340</v>
      </c>
      <c r="WNR427" s="165" t="s">
        <v>340</v>
      </c>
      <c r="WNS427" s="165" t="s">
        <v>340</v>
      </c>
      <c r="WNT427" s="165" t="s">
        <v>340</v>
      </c>
      <c r="WNU427" s="165" t="s">
        <v>340</v>
      </c>
      <c r="WNV427" s="165" t="s">
        <v>340</v>
      </c>
      <c r="WNW427" s="165" t="s">
        <v>340</v>
      </c>
      <c r="WNX427" s="165" t="s">
        <v>340</v>
      </c>
      <c r="WNY427" s="165" t="s">
        <v>340</v>
      </c>
      <c r="WNZ427" s="165" t="s">
        <v>340</v>
      </c>
      <c r="WOA427" s="165" t="s">
        <v>340</v>
      </c>
      <c r="WOB427" s="165" t="s">
        <v>340</v>
      </c>
      <c r="WOC427" s="165" t="s">
        <v>340</v>
      </c>
      <c r="WOD427" s="165" t="s">
        <v>340</v>
      </c>
      <c r="WOE427" s="165" t="s">
        <v>340</v>
      </c>
      <c r="WOF427" s="165" t="s">
        <v>340</v>
      </c>
      <c r="WOG427" s="165" t="s">
        <v>340</v>
      </c>
      <c r="WOH427" s="165" t="s">
        <v>340</v>
      </c>
      <c r="WOI427" s="165" t="s">
        <v>340</v>
      </c>
      <c r="WOJ427" s="165" t="s">
        <v>340</v>
      </c>
      <c r="WOK427" s="165" t="s">
        <v>340</v>
      </c>
      <c r="WOL427" s="165" t="s">
        <v>340</v>
      </c>
      <c r="WOM427" s="165" t="s">
        <v>340</v>
      </c>
      <c r="WON427" s="165" t="s">
        <v>340</v>
      </c>
      <c r="WOO427" s="165" t="s">
        <v>340</v>
      </c>
      <c r="WOP427" s="165" t="s">
        <v>340</v>
      </c>
      <c r="WOQ427" s="165" t="s">
        <v>340</v>
      </c>
      <c r="WOR427" s="165" t="s">
        <v>340</v>
      </c>
      <c r="WOS427" s="165" t="s">
        <v>340</v>
      </c>
      <c r="WOT427" s="165" t="s">
        <v>340</v>
      </c>
      <c r="WOU427" s="165" t="s">
        <v>340</v>
      </c>
      <c r="WOV427" s="165" t="s">
        <v>340</v>
      </c>
      <c r="WOW427" s="165" t="s">
        <v>340</v>
      </c>
      <c r="WOX427" s="165" t="s">
        <v>340</v>
      </c>
      <c r="WOY427" s="165" t="s">
        <v>340</v>
      </c>
      <c r="WOZ427" s="165" t="s">
        <v>340</v>
      </c>
      <c r="WPA427" s="165" t="s">
        <v>340</v>
      </c>
      <c r="WPB427" s="165" t="s">
        <v>340</v>
      </c>
      <c r="WPC427" s="165" t="s">
        <v>340</v>
      </c>
      <c r="WPD427" s="165" t="s">
        <v>340</v>
      </c>
      <c r="WPE427" s="165" t="s">
        <v>340</v>
      </c>
      <c r="WPF427" s="165" t="s">
        <v>340</v>
      </c>
      <c r="WPG427" s="165" t="s">
        <v>340</v>
      </c>
      <c r="WPH427" s="165" t="s">
        <v>340</v>
      </c>
      <c r="WPI427" s="165" t="s">
        <v>340</v>
      </c>
      <c r="WPJ427" s="165" t="s">
        <v>340</v>
      </c>
      <c r="WPK427" s="165" t="s">
        <v>340</v>
      </c>
      <c r="WPL427" s="165" t="s">
        <v>340</v>
      </c>
      <c r="WPM427" s="165" t="s">
        <v>340</v>
      </c>
      <c r="WPN427" s="165" t="s">
        <v>340</v>
      </c>
      <c r="WPO427" s="165" t="s">
        <v>340</v>
      </c>
      <c r="WPP427" s="165" t="s">
        <v>340</v>
      </c>
      <c r="WPQ427" s="165" t="s">
        <v>340</v>
      </c>
      <c r="WPR427" s="165" t="s">
        <v>340</v>
      </c>
      <c r="WPS427" s="165" t="s">
        <v>340</v>
      </c>
      <c r="WPT427" s="165" t="s">
        <v>340</v>
      </c>
      <c r="WPU427" s="165" t="s">
        <v>340</v>
      </c>
      <c r="WPV427" s="165" t="s">
        <v>340</v>
      </c>
      <c r="WPW427" s="165" t="s">
        <v>340</v>
      </c>
      <c r="WPX427" s="165" t="s">
        <v>340</v>
      </c>
      <c r="WPY427" s="165" t="s">
        <v>340</v>
      </c>
      <c r="WPZ427" s="165" t="s">
        <v>340</v>
      </c>
      <c r="WQA427" s="165" t="s">
        <v>340</v>
      </c>
      <c r="WQB427" s="165" t="s">
        <v>340</v>
      </c>
      <c r="WQC427" s="165" t="s">
        <v>340</v>
      </c>
      <c r="WQD427" s="165" t="s">
        <v>340</v>
      </c>
      <c r="WQE427" s="165" t="s">
        <v>340</v>
      </c>
      <c r="WQF427" s="165" t="s">
        <v>340</v>
      </c>
      <c r="WQG427" s="165" t="s">
        <v>340</v>
      </c>
      <c r="WQH427" s="165" t="s">
        <v>340</v>
      </c>
      <c r="WQI427" s="165" t="s">
        <v>340</v>
      </c>
      <c r="WQJ427" s="165" t="s">
        <v>340</v>
      </c>
      <c r="WQK427" s="165" t="s">
        <v>340</v>
      </c>
      <c r="WQL427" s="165" t="s">
        <v>340</v>
      </c>
      <c r="WQM427" s="165" t="s">
        <v>340</v>
      </c>
      <c r="WQN427" s="165" t="s">
        <v>340</v>
      </c>
      <c r="WQO427" s="165" t="s">
        <v>340</v>
      </c>
      <c r="WQP427" s="165" t="s">
        <v>340</v>
      </c>
      <c r="WQQ427" s="165" t="s">
        <v>340</v>
      </c>
      <c r="WQR427" s="165" t="s">
        <v>340</v>
      </c>
      <c r="WQS427" s="165" t="s">
        <v>340</v>
      </c>
      <c r="WQT427" s="165" t="s">
        <v>340</v>
      </c>
      <c r="WQU427" s="165" t="s">
        <v>340</v>
      </c>
      <c r="WQV427" s="165" t="s">
        <v>340</v>
      </c>
      <c r="WQW427" s="165" t="s">
        <v>340</v>
      </c>
      <c r="WQX427" s="165" t="s">
        <v>340</v>
      </c>
      <c r="WQY427" s="165" t="s">
        <v>340</v>
      </c>
      <c r="WQZ427" s="165" t="s">
        <v>340</v>
      </c>
      <c r="WRA427" s="165" t="s">
        <v>340</v>
      </c>
      <c r="WRB427" s="165" t="s">
        <v>340</v>
      </c>
      <c r="WRC427" s="165" t="s">
        <v>340</v>
      </c>
      <c r="WRD427" s="165" t="s">
        <v>340</v>
      </c>
      <c r="WRE427" s="165" t="s">
        <v>340</v>
      </c>
      <c r="WRF427" s="165" t="s">
        <v>340</v>
      </c>
      <c r="WRG427" s="165" t="s">
        <v>340</v>
      </c>
      <c r="WRH427" s="165" t="s">
        <v>340</v>
      </c>
      <c r="WRI427" s="165" t="s">
        <v>340</v>
      </c>
      <c r="WRJ427" s="165" t="s">
        <v>340</v>
      </c>
      <c r="WRK427" s="165" t="s">
        <v>340</v>
      </c>
      <c r="WRL427" s="165" t="s">
        <v>340</v>
      </c>
      <c r="WRM427" s="165" t="s">
        <v>340</v>
      </c>
      <c r="WRN427" s="165" t="s">
        <v>340</v>
      </c>
      <c r="WRO427" s="165" t="s">
        <v>340</v>
      </c>
      <c r="WRP427" s="165" t="s">
        <v>340</v>
      </c>
      <c r="WRQ427" s="165" t="s">
        <v>340</v>
      </c>
      <c r="WRR427" s="165" t="s">
        <v>340</v>
      </c>
      <c r="WRS427" s="165" t="s">
        <v>340</v>
      </c>
      <c r="WRT427" s="165" t="s">
        <v>340</v>
      </c>
      <c r="WRU427" s="165" t="s">
        <v>340</v>
      </c>
      <c r="WRV427" s="165" t="s">
        <v>340</v>
      </c>
      <c r="WRW427" s="165" t="s">
        <v>340</v>
      </c>
      <c r="WRX427" s="165" t="s">
        <v>340</v>
      </c>
      <c r="WRY427" s="165" t="s">
        <v>340</v>
      </c>
      <c r="WRZ427" s="165" t="s">
        <v>340</v>
      </c>
      <c r="WSA427" s="165" t="s">
        <v>340</v>
      </c>
      <c r="WSB427" s="165" t="s">
        <v>340</v>
      </c>
      <c r="WSC427" s="165" t="s">
        <v>340</v>
      </c>
      <c r="WSD427" s="165" t="s">
        <v>340</v>
      </c>
      <c r="WSE427" s="165" t="s">
        <v>340</v>
      </c>
      <c r="WSF427" s="165" t="s">
        <v>340</v>
      </c>
      <c r="WSG427" s="165" t="s">
        <v>340</v>
      </c>
      <c r="WSH427" s="165" t="s">
        <v>340</v>
      </c>
      <c r="WSI427" s="165" t="s">
        <v>340</v>
      </c>
      <c r="WSJ427" s="165" t="s">
        <v>340</v>
      </c>
      <c r="WSK427" s="165" t="s">
        <v>340</v>
      </c>
      <c r="WSL427" s="165" t="s">
        <v>340</v>
      </c>
      <c r="WSM427" s="165" t="s">
        <v>340</v>
      </c>
      <c r="WSN427" s="165" t="s">
        <v>340</v>
      </c>
      <c r="WSO427" s="165" t="s">
        <v>340</v>
      </c>
      <c r="WSP427" s="165" t="s">
        <v>340</v>
      </c>
      <c r="WSQ427" s="165" t="s">
        <v>340</v>
      </c>
      <c r="WSR427" s="165" t="s">
        <v>340</v>
      </c>
      <c r="WSS427" s="165" t="s">
        <v>340</v>
      </c>
      <c r="WST427" s="165" t="s">
        <v>340</v>
      </c>
      <c r="WSU427" s="165" t="s">
        <v>340</v>
      </c>
      <c r="WSV427" s="165" t="s">
        <v>340</v>
      </c>
      <c r="WSW427" s="165" t="s">
        <v>340</v>
      </c>
      <c r="WSX427" s="165" t="s">
        <v>340</v>
      </c>
      <c r="WSY427" s="165" t="s">
        <v>340</v>
      </c>
      <c r="WSZ427" s="165" t="s">
        <v>340</v>
      </c>
      <c r="WTA427" s="165" t="s">
        <v>340</v>
      </c>
      <c r="WTB427" s="165" t="s">
        <v>340</v>
      </c>
      <c r="WTC427" s="165" t="s">
        <v>340</v>
      </c>
      <c r="WTD427" s="165" t="s">
        <v>340</v>
      </c>
      <c r="WTE427" s="165" t="s">
        <v>340</v>
      </c>
      <c r="WTF427" s="165" t="s">
        <v>340</v>
      </c>
      <c r="WTG427" s="165" t="s">
        <v>340</v>
      </c>
      <c r="WTH427" s="165" t="s">
        <v>340</v>
      </c>
      <c r="WTI427" s="165" t="s">
        <v>340</v>
      </c>
      <c r="WTJ427" s="165" t="s">
        <v>340</v>
      </c>
      <c r="WTK427" s="165" t="s">
        <v>340</v>
      </c>
      <c r="WTL427" s="165" t="s">
        <v>340</v>
      </c>
      <c r="WTM427" s="165" t="s">
        <v>340</v>
      </c>
      <c r="WTN427" s="165" t="s">
        <v>340</v>
      </c>
      <c r="WTO427" s="165" t="s">
        <v>340</v>
      </c>
      <c r="WTP427" s="165" t="s">
        <v>340</v>
      </c>
      <c r="WTQ427" s="165" t="s">
        <v>340</v>
      </c>
      <c r="WTR427" s="165" t="s">
        <v>340</v>
      </c>
      <c r="WTS427" s="165" t="s">
        <v>340</v>
      </c>
      <c r="WTT427" s="165" t="s">
        <v>340</v>
      </c>
      <c r="WTU427" s="165" t="s">
        <v>340</v>
      </c>
      <c r="WTV427" s="165" t="s">
        <v>340</v>
      </c>
      <c r="WTW427" s="165" t="s">
        <v>340</v>
      </c>
      <c r="WTX427" s="165" t="s">
        <v>340</v>
      </c>
      <c r="WTY427" s="165" t="s">
        <v>340</v>
      </c>
      <c r="WTZ427" s="165" t="s">
        <v>340</v>
      </c>
      <c r="WUA427" s="165" t="s">
        <v>340</v>
      </c>
      <c r="WUB427" s="165" t="s">
        <v>340</v>
      </c>
      <c r="WUC427" s="165" t="s">
        <v>340</v>
      </c>
      <c r="WUD427" s="165" t="s">
        <v>340</v>
      </c>
      <c r="WUE427" s="165" t="s">
        <v>340</v>
      </c>
      <c r="WUF427" s="165" t="s">
        <v>340</v>
      </c>
      <c r="WUG427" s="165" t="s">
        <v>340</v>
      </c>
      <c r="WUH427" s="165" t="s">
        <v>340</v>
      </c>
      <c r="WUI427" s="165" t="s">
        <v>340</v>
      </c>
      <c r="WUJ427" s="165" t="s">
        <v>340</v>
      </c>
      <c r="WUK427" s="165" t="s">
        <v>340</v>
      </c>
      <c r="WUL427" s="165" t="s">
        <v>340</v>
      </c>
      <c r="WUM427" s="165" t="s">
        <v>340</v>
      </c>
      <c r="WUN427" s="165" t="s">
        <v>340</v>
      </c>
      <c r="WUO427" s="165" t="s">
        <v>340</v>
      </c>
      <c r="WUP427" s="165" t="s">
        <v>340</v>
      </c>
      <c r="WUQ427" s="165" t="s">
        <v>340</v>
      </c>
      <c r="WUR427" s="165" t="s">
        <v>340</v>
      </c>
      <c r="WUS427" s="165" t="s">
        <v>340</v>
      </c>
      <c r="WUT427" s="165" t="s">
        <v>340</v>
      </c>
      <c r="WUU427" s="165" t="s">
        <v>340</v>
      </c>
      <c r="WUV427" s="165" t="s">
        <v>340</v>
      </c>
      <c r="WUW427" s="165" t="s">
        <v>340</v>
      </c>
      <c r="WUX427" s="165" t="s">
        <v>340</v>
      </c>
      <c r="WUY427" s="165" t="s">
        <v>340</v>
      </c>
      <c r="WUZ427" s="165" t="s">
        <v>340</v>
      </c>
      <c r="WVA427" s="165" t="s">
        <v>340</v>
      </c>
      <c r="WVB427" s="165" t="s">
        <v>340</v>
      </c>
      <c r="WVC427" s="165" t="s">
        <v>340</v>
      </c>
      <c r="WVD427" s="165" t="s">
        <v>340</v>
      </c>
      <c r="WVE427" s="165" t="s">
        <v>340</v>
      </c>
      <c r="WVF427" s="165" t="s">
        <v>340</v>
      </c>
      <c r="WVG427" s="165" t="s">
        <v>340</v>
      </c>
      <c r="WVH427" s="165" t="s">
        <v>340</v>
      </c>
      <c r="WVI427" s="165" t="s">
        <v>340</v>
      </c>
      <c r="WVJ427" s="165" t="s">
        <v>340</v>
      </c>
      <c r="WVK427" s="165" t="s">
        <v>340</v>
      </c>
      <c r="WVL427" s="165" t="s">
        <v>340</v>
      </c>
      <c r="WVM427" s="165" t="s">
        <v>340</v>
      </c>
      <c r="WVN427" s="165" t="s">
        <v>340</v>
      </c>
      <c r="WVO427" s="165" t="s">
        <v>340</v>
      </c>
      <c r="WVP427" s="165" t="s">
        <v>340</v>
      </c>
      <c r="WVQ427" s="165" t="s">
        <v>340</v>
      </c>
      <c r="WVR427" s="165" t="s">
        <v>340</v>
      </c>
      <c r="WVS427" s="165" t="s">
        <v>340</v>
      </c>
      <c r="WVT427" s="165" t="s">
        <v>340</v>
      </c>
      <c r="WVU427" s="165" t="s">
        <v>340</v>
      </c>
      <c r="WVV427" s="165" t="s">
        <v>340</v>
      </c>
      <c r="WVW427" s="165" t="s">
        <v>340</v>
      </c>
      <c r="WVX427" s="165" t="s">
        <v>340</v>
      </c>
      <c r="WVY427" s="165" t="s">
        <v>340</v>
      </c>
      <c r="WVZ427" s="165" t="s">
        <v>340</v>
      </c>
      <c r="WWA427" s="165" t="s">
        <v>340</v>
      </c>
      <c r="WWB427" s="165" t="s">
        <v>340</v>
      </c>
      <c r="WWC427" s="165" t="s">
        <v>340</v>
      </c>
      <c r="WWD427" s="165" t="s">
        <v>340</v>
      </c>
      <c r="WWE427" s="165" t="s">
        <v>340</v>
      </c>
      <c r="WWF427" s="165" t="s">
        <v>340</v>
      </c>
      <c r="WWG427" s="165" t="s">
        <v>340</v>
      </c>
      <c r="WWH427" s="165" t="s">
        <v>340</v>
      </c>
      <c r="WWI427" s="165" t="s">
        <v>340</v>
      </c>
      <c r="WWJ427" s="165" t="s">
        <v>340</v>
      </c>
      <c r="WWK427" s="165" t="s">
        <v>340</v>
      </c>
      <c r="WWL427" s="165" t="s">
        <v>340</v>
      </c>
      <c r="WWM427" s="165" t="s">
        <v>340</v>
      </c>
      <c r="WWN427" s="165" t="s">
        <v>340</v>
      </c>
      <c r="WWO427" s="165" t="s">
        <v>340</v>
      </c>
      <c r="WWP427" s="165" t="s">
        <v>340</v>
      </c>
      <c r="WWQ427" s="165" t="s">
        <v>340</v>
      </c>
      <c r="WWR427" s="165" t="s">
        <v>340</v>
      </c>
      <c r="WWS427" s="165" t="s">
        <v>340</v>
      </c>
      <c r="WWT427" s="165" t="s">
        <v>340</v>
      </c>
      <c r="WWU427" s="165" t="s">
        <v>340</v>
      </c>
      <c r="WWV427" s="165" t="s">
        <v>340</v>
      </c>
      <c r="WWW427" s="165" t="s">
        <v>340</v>
      </c>
      <c r="WWX427" s="165" t="s">
        <v>340</v>
      </c>
      <c r="WWY427" s="165" t="s">
        <v>340</v>
      </c>
      <c r="WWZ427" s="165" t="s">
        <v>340</v>
      </c>
      <c r="WXA427" s="165" t="s">
        <v>340</v>
      </c>
      <c r="WXB427" s="165" t="s">
        <v>340</v>
      </c>
      <c r="WXC427" s="165" t="s">
        <v>340</v>
      </c>
      <c r="WXD427" s="165" t="s">
        <v>340</v>
      </c>
      <c r="WXE427" s="165" t="s">
        <v>340</v>
      </c>
      <c r="WXF427" s="165" t="s">
        <v>340</v>
      </c>
      <c r="WXG427" s="165" t="s">
        <v>340</v>
      </c>
      <c r="WXH427" s="165" t="s">
        <v>340</v>
      </c>
      <c r="WXI427" s="165" t="s">
        <v>340</v>
      </c>
      <c r="WXJ427" s="165" t="s">
        <v>340</v>
      </c>
      <c r="WXK427" s="165" t="s">
        <v>340</v>
      </c>
      <c r="WXL427" s="165" t="s">
        <v>340</v>
      </c>
      <c r="WXM427" s="165" t="s">
        <v>340</v>
      </c>
      <c r="WXN427" s="165" t="s">
        <v>340</v>
      </c>
      <c r="WXO427" s="165" t="s">
        <v>340</v>
      </c>
      <c r="WXP427" s="165" t="s">
        <v>340</v>
      </c>
      <c r="WXQ427" s="165" t="s">
        <v>340</v>
      </c>
      <c r="WXR427" s="165" t="s">
        <v>340</v>
      </c>
      <c r="WXS427" s="165" t="s">
        <v>340</v>
      </c>
      <c r="WXT427" s="165" t="s">
        <v>340</v>
      </c>
      <c r="WXU427" s="165" t="s">
        <v>340</v>
      </c>
      <c r="WXV427" s="165" t="s">
        <v>340</v>
      </c>
      <c r="WXW427" s="165" t="s">
        <v>340</v>
      </c>
      <c r="WXX427" s="165" t="s">
        <v>340</v>
      </c>
      <c r="WXY427" s="165" t="s">
        <v>340</v>
      </c>
      <c r="WXZ427" s="165" t="s">
        <v>340</v>
      </c>
      <c r="WYA427" s="165" t="s">
        <v>340</v>
      </c>
      <c r="WYB427" s="165" t="s">
        <v>340</v>
      </c>
      <c r="WYC427" s="165" t="s">
        <v>340</v>
      </c>
      <c r="WYD427" s="165" t="s">
        <v>340</v>
      </c>
      <c r="WYE427" s="165" t="s">
        <v>340</v>
      </c>
      <c r="WYF427" s="165" t="s">
        <v>340</v>
      </c>
      <c r="WYG427" s="165" t="s">
        <v>340</v>
      </c>
      <c r="WYH427" s="165" t="s">
        <v>340</v>
      </c>
      <c r="WYI427" s="165" t="s">
        <v>340</v>
      </c>
      <c r="WYJ427" s="165" t="s">
        <v>340</v>
      </c>
      <c r="WYK427" s="165" t="s">
        <v>340</v>
      </c>
      <c r="WYL427" s="165" t="s">
        <v>340</v>
      </c>
      <c r="WYM427" s="165" t="s">
        <v>340</v>
      </c>
      <c r="WYN427" s="165" t="s">
        <v>340</v>
      </c>
      <c r="WYO427" s="165" t="s">
        <v>340</v>
      </c>
      <c r="WYP427" s="165" t="s">
        <v>340</v>
      </c>
      <c r="WYQ427" s="165" t="s">
        <v>340</v>
      </c>
      <c r="WYR427" s="165" t="s">
        <v>340</v>
      </c>
      <c r="WYS427" s="165" t="s">
        <v>340</v>
      </c>
      <c r="WYT427" s="165" t="s">
        <v>340</v>
      </c>
      <c r="WYU427" s="165" t="s">
        <v>340</v>
      </c>
      <c r="WYV427" s="165" t="s">
        <v>340</v>
      </c>
      <c r="WYW427" s="165" t="s">
        <v>340</v>
      </c>
      <c r="WYX427" s="165" t="s">
        <v>340</v>
      </c>
      <c r="WYY427" s="165" t="s">
        <v>340</v>
      </c>
      <c r="WYZ427" s="165" t="s">
        <v>340</v>
      </c>
      <c r="WZA427" s="165" t="s">
        <v>340</v>
      </c>
      <c r="WZB427" s="165" t="s">
        <v>340</v>
      </c>
      <c r="WZC427" s="165" t="s">
        <v>340</v>
      </c>
      <c r="WZD427" s="165" t="s">
        <v>340</v>
      </c>
      <c r="WZE427" s="165" t="s">
        <v>340</v>
      </c>
      <c r="WZF427" s="165" t="s">
        <v>340</v>
      </c>
      <c r="WZG427" s="165" t="s">
        <v>340</v>
      </c>
      <c r="WZH427" s="165" t="s">
        <v>340</v>
      </c>
      <c r="WZI427" s="165" t="s">
        <v>340</v>
      </c>
      <c r="WZJ427" s="165" t="s">
        <v>340</v>
      </c>
      <c r="WZK427" s="165" t="s">
        <v>340</v>
      </c>
      <c r="WZL427" s="165" t="s">
        <v>340</v>
      </c>
      <c r="WZM427" s="165" t="s">
        <v>340</v>
      </c>
      <c r="WZN427" s="165" t="s">
        <v>340</v>
      </c>
      <c r="WZO427" s="165" t="s">
        <v>340</v>
      </c>
      <c r="WZP427" s="165" t="s">
        <v>340</v>
      </c>
      <c r="WZQ427" s="165" t="s">
        <v>340</v>
      </c>
      <c r="WZR427" s="165" t="s">
        <v>340</v>
      </c>
      <c r="WZS427" s="165" t="s">
        <v>340</v>
      </c>
      <c r="WZT427" s="165" t="s">
        <v>340</v>
      </c>
      <c r="WZU427" s="165" t="s">
        <v>340</v>
      </c>
      <c r="WZV427" s="165" t="s">
        <v>340</v>
      </c>
      <c r="WZW427" s="165" t="s">
        <v>340</v>
      </c>
      <c r="WZX427" s="165" t="s">
        <v>340</v>
      </c>
      <c r="WZY427" s="165" t="s">
        <v>340</v>
      </c>
      <c r="WZZ427" s="165" t="s">
        <v>340</v>
      </c>
      <c r="XAA427" s="165" t="s">
        <v>340</v>
      </c>
      <c r="XAB427" s="165" t="s">
        <v>340</v>
      </c>
      <c r="XAC427" s="165" t="s">
        <v>340</v>
      </c>
      <c r="XAD427" s="165" t="s">
        <v>340</v>
      </c>
      <c r="XAE427" s="165" t="s">
        <v>340</v>
      </c>
      <c r="XAF427" s="165" t="s">
        <v>340</v>
      </c>
      <c r="XAG427" s="165" t="s">
        <v>340</v>
      </c>
      <c r="XAH427" s="165" t="s">
        <v>340</v>
      </c>
      <c r="XAI427" s="165" t="s">
        <v>340</v>
      </c>
      <c r="XAJ427" s="165" t="s">
        <v>340</v>
      </c>
      <c r="XAK427" s="165" t="s">
        <v>340</v>
      </c>
      <c r="XAL427" s="165" t="s">
        <v>340</v>
      </c>
      <c r="XAM427" s="165" t="s">
        <v>340</v>
      </c>
      <c r="XAN427" s="165" t="s">
        <v>340</v>
      </c>
      <c r="XAO427" s="165" t="s">
        <v>340</v>
      </c>
      <c r="XAP427" s="165" t="s">
        <v>340</v>
      </c>
      <c r="XAQ427" s="165" t="s">
        <v>340</v>
      </c>
      <c r="XAR427" s="165" t="s">
        <v>340</v>
      </c>
      <c r="XAS427" s="165" t="s">
        <v>340</v>
      </c>
      <c r="XAT427" s="165" t="s">
        <v>340</v>
      </c>
      <c r="XAU427" s="165" t="s">
        <v>340</v>
      </c>
      <c r="XAV427" s="165" t="s">
        <v>340</v>
      </c>
      <c r="XAW427" s="165" t="s">
        <v>340</v>
      </c>
      <c r="XAX427" s="165" t="s">
        <v>340</v>
      </c>
      <c r="XAY427" s="165" t="s">
        <v>340</v>
      </c>
      <c r="XAZ427" s="165" t="s">
        <v>340</v>
      </c>
      <c r="XBA427" s="165" t="s">
        <v>340</v>
      </c>
      <c r="XBB427" s="165" t="s">
        <v>340</v>
      </c>
      <c r="XBC427" s="165" t="s">
        <v>340</v>
      </c>
      <c r="XBD427" s="165" t="s">
        <v>340</v>
      </c>
      <c r="XBE427" s="165" t="s">
        <v>340</v>
      </c>
      <c r="XBF427" s="165" t="s">
        <v>340</v>
      </c>
      <c r="XBG427" s="165" t="s">
        <v>340</v>
      </c>
      <c r="XBH427" s="165" t="s">
        <v>340</v>
      </c>
      <c r="XBI427" s="165" t="s">
        <v>340</v>
      </c>
      <c r="XBJ427" s="165" t="s">
        <v>340</v>
      </c>
      <c r="XBK427" s="165" t="s">
        <v>340</v>
      </c>
      <c r="XBL427" s="165" t="s">
        <v>340</v>
      </c>
      <c r="XBM427" s="165" t="s">
        <v>340</v>
      </c>
      <c r="XBN427" s="165" t="s">
        <v>340</v>
      </c>
      <c r="XBO427" s="165" t="s">
        <v>340</v>
      </c>
      <c r="XBP427" s="165" t="s">
        <v>340</v>
      </c>
      <c r="XBQ427" s="165" t="s">
        <v>340</v>
      </c>
      <c r="XBR427" s="165" t="s">
        <v>340</v>
      </c>
      <c r="XBS427" s="165" t="s">
        <v>340</v>
      </c>
      <c r="XBT427" s="165" t="s">
        <v>340</v>
      </c>
      <c r="XBU427" s="165" t="s">
        <v>340</v>
      </c>
      <c r="XBV427" s="165" t="s">
        <v>340</v>
      </c>
      <c r="XBW427" s="165" t="s">
        <v>340</v>
      </c>
      <c r="XBX427" s="165" t="s">
        <v>340</v>
      </c>
      <c r="XBY427" s="165" t="s">
        <v>340</v>
      </c>
      <c r="XBZ427" s="165" t="s">
        <v>340</v>
      </c>
      <c r="XCA427" s="165" t="s">
        <v>340</v>
      </c>
      <c r="XCB427" s="165" t="s">
        <v>340</v>
      </c>
      <c r="XCC427" s="165" t="s">
        <v>340</v>
      </c>
      <c r="XCD427" s="165" t="s">
        <v>340</v>
      </c>
      <c r="XCE427" s="165" t="s">
        <v>340</v>
      </c>
      <c r="XCF427" s="165" t="s">
        <v>340</v>
      </c>
      <c r="XCG427" s="165" t="s">
        <v>340</v>
      </c>
      <c r="XCH427" s="165" t="s">
        <v>340</v>
      </c>
      <c r="XCI427" s="165" t="s">
        <v>340</v>
      </c>
      <c r="XCJ427" s="165" t="s">
        <v>340</v>
      </c>
      <c r="XCK427" s="165" t="s">
        <v>340</v>
      </c>
      <c r="XCL427" s="165" t="s">
        <v>340</v>
      </c>
      <c r="XCM427" s="165" t="s">
        <v>340</v>
      </c>
      <c r="XCN427" s="165" t="s">
        <v>340</v>
      </c>
      <c r="XCO427" s="165" t="s">
        <v>340</v>
      </c>
      <c r="XCP427" s="165" t="s">
        <v>340</v>
      </c>
      <c r="XCQ427" s="165" t="s">
        <v>340</v>
      </c>
      <c r="XCR427" s="165" t="s">
        <v>340</v>
      </c>
      <c r="XCS427" s="165" t="s">
        <v>340</v>
      </c>
      <c r="XCT427" s="165" t="s">
        <v>340</v>
      </c>
      <c r="XCU427" s="165" t="s">
        <v>340</v>
      </c>
      <c r="XCV427" s="165" t="s">
        <v>340</v>
      </c>
      <c r="XCW427" s="165" t="s">
        <v>340</v>
      </c>
      <c r="XCX427" s="165" t="s">
        <v>340</v>
      </c>
      <c r="XCY427" s="165" t="s">
        <v>340</v>
      </c>
      <c r="XCZ427" s="165" t="s">
        <v>340</v>
      </c>
      <c r="XDA427" s="165" t="s">
        <v>340</v>
      </c>
      <c r="XDB427" s="165" t="s">
        <v>340</v>
      </c>
      <c r="XDC427" s="165" t="s">
        <v>340</v>
      </c>
      <c r="XDD427" s="165" t="s">
        <v>340</v>
      </c>
      <c r="XDE427" s="165" t="s">
        <v>340</v>
      </c>
      <c r="XDF427" s="165" t="s">
        <v>340</v>
      </c>
      <c r="XDG427" s="165" t="s">
        <v>340</v>
      </c>
      <c r="XDH427" s="165" t="s">
        <v>340</v>
      </c>
      <c r="XDI427" s="165" t="s">
        <v>340</v>
      </c>
      <c r="XDJ427" s="165" t="s">
        <v>340</v>
      </c>
      <c r="XDK427" s="165" t="s">
        <v>340</v>
      </c>
      <c r="XDL427" s="165" t="s">
        <v>340</v>
      </c>
      <c r="XDM427" s="165" t="s">
        <v>340</v>
      </c>
      <c r="XDN427" s="165" t="s">
        <v>340</v>
      </c>
      <c r="XDO427" s="165" t="s">
        <v>340</v>
      </c>
      <c r="XDP427" s="165" t="s">
        <v>340</v>
      </c>
      <c r="XDQ427" s="165" t="s">
        <v>340</v>
      </c>
      <c r="XDR427" s="165" t="s">
        <v>340</v>
      </c>
      <c r="XDS427" s="165" t="s">
        <v>340</v>
      </c>
      <c r="XDT427" s="165" t="s">
        <v>340</v>
      </c>
      <c r="XDU427" s="165" t="s">
        <v>340</v>
      </c>
      <c r="XDV427" s="165" t="s">
        <v>340</v>
      </c>
      <c r="XDW427" s="165" t="s">
        <v>340</v>
      </c>
      <c r="XDX427" s="165" t="s">
        <v>340</v>
      </c>
      <c r="XDY427" s="165" t="s">
        <v>340</v>
      </c>
      <c r="XDZ427" s="165" t="s">
        <v>340</v>
      </c>
      <c r="XEA427" s="165" t="s">
        <v>340</v>
      </c>
      <c r="XEB427" s="165" t="s">
        <v>340</v>
      </c>
      <c r="XEC427" s="165" t="s">
        <v>340</v>
      </c>
      <c r="XED427" s="165" t="s">
        <v>340</v>
      </c>
      <c r="XEE427" s="165" t="s">
        <v>340</v>
      </c>
      <c r="XEF427" s="165" t="s">
        <v>340</v>
      </c>
      <c r="XEG427" s="165" t="s">
        <v>340</v>
      </c>
      <c r="XEH427" s="165" t="s">
        <v>340</v>
      </c>
      <c r="XEI427" s="165" t="s">
        <v>340</v>
      </c>
      <c r="XEJ427" s="165" t="s">
        <v>340</v>
      </c>
      <c r="XEK427" s="165" t="s">
        <v>340</v>
      </c>
      <c r="XEL427" s="165" t="s">
        <v>340</v>
      </c>
      <c r="XEM427" s="165" t="s">
        <v>340</v>
      </c>
      <c r="XEN427" s="165" t="s">
        <v>340</v>
      </c>
      <c r="XEO427" s="165" t="s">
        <v>340</v>
      </c>
      <c r="XEP427" s="165" t="s">
        <v>340</v>
      </c>
      <c r="XEQ427" s="165" t="s">
        <v>340</v>
      </c>
      <c r="XER427" s="165" t="s">
        <v>340</v>
      </c>
      <c r="XES427" s="165" t="s">
        <v>340</v>
      </c>
      <c r="XET427" s="165" t="s">
        <v>340</v>
      </c>
      <c r="XEU427" s="165" t="s">
        <v>340</v>
      </c>
      <c r="XEV427" s="165" t="s">
        <v>340</v>
      </c>
      <c r="XEW427" s="165" t="s">
        <v>340</v>
      </c>
      <c r="XEX427" s="165" t="s">
        <v>340</v>
      </c>
      <c r="XEY427" s="165" t="s">
        <v>340</v>
      </c>
      <c r="XEZ427" s="165" t="s">
        <v>340</v>
      </c>
      <c r="XFA427" s="165" t="s">
        <v>340</v>
      </c>
      <c r="XFB427" s="165" t="s">
        <v>340</v>
      </c>
      <c r="XFC427" s="165" t="s">
        <v>340</v>
      </c>
      <c r="XFD427" s="165" t="s">
        <v>340</v>
      </c>
    </row>
  </sheetData>
  <mergeCells count="2">
    <mergeCell ref="A7:F9"/>
    <mergeCell ref="A80:A82"/>
  </mergeCells>
  <conditionalFormatting sqref="A20:A30 A32:A36 A44:A46">
    <cfRule type="cellIs" dxfId="231" priority="230" operator="equal">
      <formula>1</formula>
    </cfRule>
  </conditionalFormatting>
  <conditionalFormatting sqref="A85:A94">
    <cfRule type="cellIs" dxfId="230" priority="225" operator="equal">
      <formula>1</formula>
    </cfRule>
  </conditionalFormatting>
  <conditionalFormatting sqref="A107:A124">
    <cfRule type="cellIs" dxfId="229" priority="203" operator="equal">
      <formula>1</formula>
    </cfRule>
  </conditionalFormatting>
  <conditionalFormatting sqref="A126:A134">
    <cfRule type="cellIs" dxfId="228" priority="224" operator="equal">
      <formula>1</formula>
    </cfRule>
  </conditionalFormatting>
  <conditionalFormatting sqref="A138">
    <cfRule type="cellIs" dxfId="227" priority="223" operator="equal">
      <formula>1</formula>
    </cfRule>
  </conditionalFormatting>
  <conditionalFormatting sqref="A141:A142">
    <cfRule type="cellIs" dxfId="226" priority="222" operator="equal">
      <formula>1</formula>
    </cfRule>
  </conditionalFormatting>
  <conditionalFormatting sqref="A150">
    <cfRule type="cellIs" dxfId="225" priority="221" operator="equal">
      <formula>1</formula>
    </cfRule>
  </conditionalFormatting>
  <conditionalFormatting sqref="A171:A172">
    <cfRule type="cellIs" dxfId="224" priority="220" operator="equal">
      <formula>1</formula>
    </cfRule>
  </conditionalFormatting>
  <conditionalFormatting sqref="A175:A176">
    <cfRule type="cellIs" dxfId="223" priority="219" operator="equal">
      <formula>1</formula>
    </cfRule>
  </conditionalFormatting>
  <conditionalFormatting sqref="A197">
    <cfRule type="cellIs" dxfId="222" priority="218" operator="equal">
      <formula>1</formula>
    </cfRule>
  </conditionalFormatting>
  <conditionalFormatting sqref="A200">
    <cfRule type="cellIs" dxfId="221" priority="208" operator="equal">
      <formula>1</formula>
    </cfRule>
  </conditionalFormatting>
  <conditionalFormatting sqref="A206">
    <cfRule type="cellIs" dxfId="220" priority="217" operator="equal">
      <formula>1</formula>
    </cfRule>
  </conditionalFormatting>
  <conditionalFormatting sqref="A209">
    <cfRule type="cellIs" dxfId="219" priority="216" operator="equal">
      <formula>1</formula>
    </cfRule>
  </conditionalFormatting>
  <conditionalFormatting sqref="A214">
    <cfRule type="cellIs" dxfId="218" priority="215" operator="equal">
      <formula>1</formula>
    </cfRule>
  </conditionalFormatting>
  <conditionalFormatting sqref="A217">
    <cfRule type="cellIs" dxfId="217" priority="214" operator="equal">
      <formula>1</formula>
    </cfRule>
  </conditionalFormatting>
  <conditionalFormatting sqref="A245">
    <cfRule type="cellIs" dxfId="216" priority="213" operator="equal">
      <formula>1</formula>
    </cfRule>
  </conditionalFormatting>
  <conditionalFormatting sqref="A283:A284">
    <cfRule type="cellIs" dxfId="215" priority="212" operator="equal">
      <formula>1</formula>
    </cfRule>
  </conditionalFormatting>
  <conditionalFormatting sqref="A296:A297">
    <cfRule type="cellIs" dxfId="214" priority="211" operator="equal">
      <formula>1</formula>
    </cfRule>
  </conditionalFormatting>
  <conditionalFormatting sqref="A306:A307">
    <cfRule type="cellIs" dxfId="213" priority="210" operator="equal">
      <formula>1</formula>
    </cfRule>
  </conditionalFormatting>
  <conditionalFormatting sqref="B4">
    <cfRule type="cellIs" dxfId="212" priority="207" operator="greaterThan">
      <formula>0</formula>
    </cfRule>
  </conditionalFormatting>
  <conditionalFormatting sqref="B20:B30 B32:B36 B44:B46">
    <cfRule type="cellIs" dxfId="211" priority="255" operator="equal">
      <formula>1</formula>
    </cfRule>
  </conditionalFormatting>
  <conditionalFormatting sqref="B85:B94">
    <cfRule type="cellIs" dxfId="210" priority="263" operator="equal">
      <formula>1</formula>
    </cfRule>
  </conditionalFormatting>
  <conditionalFormatting sqref="B107:B124">
    <cfRule type="cellIs" dxfId="209" priority="202" operator="equal">
      <formula>1</formula>
    </cfRule>
  </conditionalFormatting>
  <conditionalFormatting sqref="B126:B134">
    <cfRule type="cellIs" dxfId="208" priority="201" operator="equal">
      <formula>1</formula>
    </cfRule>
  </conditionalFormatting>
  <conditionalFormatting sqref="B138">
    <cfRule type="cellIs" dxfId="207" priority="257" operator="equal">
      <formula>1</formula>
    </cfRule>
  </conditionalFormatting>
  <conditionalFormatting sqref="B141:B142">
    <cfRule type="cellIs" dxfId="206" priority="256" operator="equal">
      <formula>1</formula>
    </cfRule>
  </conditionalFormatting>
  <conditionalFormatting sqref="B150">
    <cfRule type="cellIs" dxfId="205" priority="188" operator="equal">
      <formula>1</formula>
    </cfRule>
  </conditionalFormatting>
  <conditionalFormatting sqref="B171:B172">
    <cfRule type="cellIs" dxfId="204" priority="189" operator="equal">
      <formula>1</formula>
    </cfRule>
  </conditionalFormatting>
  <conditionalFormatting sqref="B175:B176">
    <cfRule type="cellIs" dxfId="203" priority="243" operator="equal">
      <formula>1</formula>
    </cfRule>
  </conditionalFormatting>
  <conditionalFormatting sqref="B197">
    <cfRule type="cellIs" dxfId="202" priority="262" operator="equal">
      <formula>1</formula>
    </cfRule>
  </conditionalFormatting>
  <conditionalFormatting sqref="B200">
    <cfRule type="cellIs" dxfId="201" priority="209" operator="equal">
      <formula>1</formula>
    </cfRule>
  </conditionalFormatting>
  <conditionalFormatting sqref="B206">
    <cfRule type="cellIs" dxfId="200" priority="192" operator="equal">
      <formula>1</formula>
    </cfRule>
  </conditionalFormatting>
  <conditionalFormatting sqref="B209">
    <cfRule type="cellIs" dxfId="199" priority="242" operator="equal">
      <formula>1</formula>
    </cfRule>
  </conditionalFormatting>
  <conditionalFormatting sqref="B214">
    <cfRule type="cellIs" dxfId="198" priority="253" operator="equal">
      <formula>1</formula>
    </cfRule>
  </conditionalFormatting>
  <conditionalFormatting sqref="B217">
    <cfRule type="cellIs" dxfId="197" priority="252" operator="equal">
      <formula>1</formula>
    </cfRule>
  </conditionalFormatting>
  <conditionalFormatting sqref="B245">
    <cfRule type="cellIs" dxfId="196" priority="260" operator="equal">
      <formula>1</formula>
    </cfRule>
  </conditionalFormatting>
  <conditionalFormatting sqref="B283:B284">
    <cfRule type="cellIs" dxfId="195" priority="254" operator="equal">
      <formula>1</formula>
    </cfRule>
  </conditionalFormatting>
  <conditionalFormatting sqref="B296:B297">
    <cfRule type="cellIs" dxfId="194" priority="261" operator="equal">
      <formula>1</formula>
    </cfRule>
  </conditionalFormatting>
  <conditionalFormatting sqref="B306:B307">
    <cfRule type="cellIs" dxfId="193" priority="258" operator="equal">
      <formula>1</formula>
    </cfRule>
  </conditionalFormatting>
  <conditionalFormatting sqref="H74">
    <cfRule type="expression" dxfId="192" priority="2">
      <formula>AND(H$9=0,H$4&gt;$G$4)</formula>
    </cfRule>
    <cfRule type="expression" dxfId="191" priority="1">
      <formula>H$8=1</formula>
    </cfRule>
  </conditionalFormatting>
  <conditionalFormatting sqref="I296:J297">
    <cfRule type="expression" dxfId="190" priority="180">
      <formula>AND(I$9=0,I$4&gt;$G$4)</formula>
    </cfRule>
  </conditionalFormatting>
  <conditionalFormatting sqref="I284:O284">
    <cfRule type="expression" dxfId="189" priority="274">
      <formula>AND(H$9=0,H$4&gt;$G$4)</formula>
    </cfRule>
    <cfRule type="expression" dxfId="188" priority="276">
      <formula>H$8=1</formula>
    </cfRule>
  </conditionalFormatting>
  <conditionalFormatting sqref="I1:AG6 J31:AG31 I32:AG37 I39:AG39 I44:AG45 AH49 I78:AG82 I85:AG135 I138:AG146 I149:AG151 I153:AG153 I155:AG155 I157:AG157 I160:AG162 I164:AG164 I166:AG166 I169:AG173 I175:AG176 I178:AG178 I181:AG184 I187:AG187 I190:AG192 I196:AG198 I200:AG200 I202:AG202 I205:I206 AE205:AG206 I207:AG209 I211:AG211 H213:AG214 I217:AG219 I221:AG221 I223:AG225 I228:AG231 I236:AG238 I241:AG241 I244:AG246 I249:AH249 I250:AG258 I261:AG264 I267:AG273 I275:AG275 I278:AG280 I282:AG284 H283 I287:AG290 I293:AG293 K296:AG297 I301:AG304 I306:AG308 I310:AG315 I317:AG326 I328:AG329 I331:AG333 I335:AG338 I340:AG343 I345:AG352 I354:AG355 I359:AG361 I515:AH1048576">
    <cfRule type="expression" dxfId="187" priority="259">
      <formula>AND(H$9=0,H$4&gt;$G$4)</formula>
    </cfRule>
  </conditionalFormatting>
  <conditionalFormatting sqref="I7:AG7">
    <cfRule type="expression" dxfId="186" priority="244">
      <formula>AND(I$9=0,I$4&gt;$G$4)</formula>
    </cfRule>
  </conditionalFormatting>
  <conditionalFormatting sqref="I7:AG9">
    <cfRule type="cellIs" dxfId="185" priority="246" operator="equal">
      <formula>0</formula>
    </cfRule>
    <cfRule type="cellIs" dxfId="184" priority="245" operator="equal">
      <formula>1</formula>
    </cfRule>
  </conditionalFormatting>
  <conditionalFormatting sqref="I7:AG30 J31:AG31 I38:AG39 I44:AG45 AH49 I85:AG135 I138:AG146 I149:AG151 I153:AG153 I155:AG155 I157:AG157 I160:AG162 I164:AG164 I166:AG166 I169:AG173 I175:AG176 I178:AG178 I181:AG185 I187:AG187 I190:AG193 I202:AG202 I205:AG209 I211:AG211 H213:AG214 I221:AG221 I223:AG225 I228:AG231 I233:AG233 I236:AG238 I241:AG241 I244:AG246 I248:AG248 I249:AH249 I250:AG258 I261:AG264 I267:AG273 I275:AG275 I278:AG280 I282:AG284 H283 I287:AG290 I293:AG293 I296:AG297 I306:AG307 H310:H315 H320:H326 I328:AG328 J359:AG361">
    <cfRule type="expression" dxfId="183" priority="247">
      <formula>H$8=1</formula>
    </cfRule>
  </conditionalFormatting>
  <conditionalFormatting sqref="I8:AG30 H41">
    <cfRule type="expression" dxfId="182" priority="3">
      <formula>AND(H$9=0,H$4&gt;$G$4)</formula>
    </cfRule>
  </conditionalFormatting>
  <conditionalFormatting sqref="I38:AG38">
    <cfRule type="expression" dxfId="181" priority="240">
      <formula>AND(I$9=0,I$4&gt;$G$4)</formula>
    </cfRule>
  </conditionalFormatting>
  <conditionalFormatting sqref="I41:AG42">
    <cfRule type="expression" dxfId="180" priority="13">
      <formula>AND(I$9=0,I$4&gt;$G$4)</formula>
    </cfRule>
  </conditionalFormatting>
  <conditionalFormatting sqref="I44:AG45 I80:AG81 I98:AG101 I149:AG150 I155:AG155 I160:AG161 I164:AG164 I169:AG172 I181:AG184 I190:AG192 I196:AG197 I205:AG206 I217:AG217 I229:AG230 I296:I297">
    <cfRule type="expression" dxfId="179" priority="179">
      <formula>I$9=0</formula>
    </cfRule>
  </conditionalFormatting>
  <conditionalFormatting sqref="I44:AG45 I81:AG81 I85:AG94 I98:AG101 I149:AG150 I155:AG155 I160:AG161 I164:AG164 I169:AG172 I181:AG184 I190:AG192 I196:AG197 I205:AG206 I217:AG217 I229:AG230">
    <cfRule type="expression" dxfId="178" priority="176">
      <formula>AND(I$9=0,I44&lt;&gt;"")</formula>
    </cfRule>
  </conditionalFormatting>
  <conditionalFormatting sqref="I68:AG75 L76:AG76 I77:AG82">
    <cfRule type="expression" dxfId="177" priority="14">
      <formula>I$8=1</formula>
    </cfRule>
  </conditionalFormatting>
  <conditionalFormatting sqref="I68:AG75 L76:AG76">
    <cfRule type="expression" dxfId="176" priority="15">
      <formula>AND(I$9=0,I$4&gt;$G$4)</formula>
    </cfRule>
  </conditionalFormatting>
  <conditionalFormatting sqref="I77:AG77">
    <cfRule type="expression" dxfId="175" priority="239">
      <formula>AND(I$9=0,I$4&gt;$G$4)</formula>
    </cfRule>
  </conditionalFormatting>
  <conditionalFormatting sqref="I85:AG94">
    <cfRule type="expression" dxfId="174" priority="184">
      <formula>I$9=0</formula>
    </cfRule>
  </conditionalFormatting>
  <conditionalFormatting sqref="I107:AG134 I138:AG143 J144 I145:AG145">
    <cfRule type="expression" dxfId="173" priority="175">
      <formula>AND(I$7=0,I107&lt;&gt;"")</formula>
    </cfRule>
    <cfRule type="expression" dxfId="172" priority="177">
      <formula>I$7=0</formula>
    </cfRule>
  </conditionalFormatting>
  <conditionalFormatting sqref="I144:AG144">
    <cfRule type="expression" dxfId="171" priority="183">
      <formula>I$9=0</formula>
    </cfRule>
  </conditionalFormatting>
  <conditionalFormatting sqref="I185:AG185">
    <cfRule type="expression" dxfId="170" priority="187">
      <formula>AND(I$9=0,I$4&gt;$G$4)</formula>
    </cfRule>
  </conditionalFormatting>
  <conditionalFormatting sqref="I193:AG193">
    <cfRule type="expression" dxfId="169" priority="185">
      <formula>AND(I$9=0,I$4&gt;$G$4)</formula>
    </cfRule>
  </conditionalFormatting>
  <conditionalFormatting sqref="I196:AG200">
    <cfRule type="expression" dxfId="168" priority="194">
      <formula>I$8=1</formula>
    </cfRule>
  </conditionalFormatting>
  <conditionalFormatting sqref="I199:AG199">
    <cfRule type="expression" dxfId="167" priority="198">
      <formula>AND(I$9=0,I$4&gt;$G$4)</formula>
    </cfRule>
  </conditionalFormatting>
  <conditionalFormatting sqref="I216:AG216">
    <cfRule type="expression" dxfId="166" priority="191">
      <formula>I$7=1</formula>
    </cfRule>
    <cfRule type="expression" dxfId="165" priority="190">
      <formula>AND(I$9=0,I$4&gt;$G$4)</formula>
    </cfRule>
  </conditionalFormatting>
  <conditionalFormatting sqref="I217:AG219">
    <cfRule type="expression" dxfId="164" priority="181">
      <formula>I$8=1</formula>
    </cfRule>
  </conditionalFormatting>
  <conditionalFormatting sqref="I225:AG225">
    <cfRule type="cellIs" dxfId="163" priority="268" operator="equal">
      <formula>0</formula>
    </cfRule>
    <cfRule type="cellIs" dxfId="162" priority="267" operator="equal">
      <formula>1</formula>
    </cfRule>
  </conditionalFormatting>
  <conditionalFormatting sqref="I231:AG231">
    <cfRule type="cellIs" dxfId="161" priority="269" operator="equal">
      <formula>1</formula>
    </cfRule>
    <cfRule type="cellIs" dxfId="160" priority="270" operator="equal">
      <formula>0</formula>
    </cfRule>
  </conditionalFormatting>
  <conditionalFormatting sqref="I233:AG233">
    <cfRule type="expression" dxfId="159" priority="238">
      <formula>AND(I$9=0,I$4&gt;$G$4)</formula>
    </cfRule>
  </conditionalFormatting>
  <conditionalFormatting sqref="I245:AG245">
    <cfRule type="expression" dxfId="158" priority="182">
      <formula>I$9=0</formula>
    </cfRule>
  </conditionalFormatting>
  <conditionalFormatting sqref="I248:AG248">
    <cfRule type="expression" dxfId="157" priority="237">
      <formula>AND(I$9=0,I$4&gt;$G$4)</formula>
    </cfRule>
  </conditionalFormatting>
  <conditionalFormatting sqref="I293:AG293">
    <cfRule type="expression" dxfId="156" priority="178">
      <formula>I$9=0</formula>
    </cfRule>
  </conditionalFormatting>
  <conditionalFormatting sqref="I299:AG299">
    <cfRule type="expression" dxfId="155" priority="236">
      <formula>I$8=1</formula>
    </cfRule>
    <cfRule type="expression" dxfId="154" priority="235">
      <formula>AND(I$9=0,I$4&gt;$G$4)</formula>
    </cfRule>
  </conditionalFormatting>
  <conditionalFormatting sqref="I357:AG357">
    <cfRule type="expression" dxfId="153" priority="233">
      <formula>AND(I$9=0,I$4&gt;$G$4)</formula>
    </cfRule>
    <cfRule type="expression" dxfId="152" priority="234">
      <formula>I$8=1</formula>
    </cfRule>
  </conditionalFormatting>
  <conditionalFormatting sqref="I363:AG366">
    <cfRule type="expression" dxfId="151" priority="197">
      <formula>AND(I$9=0,I$4&gt;$G$4)</formula>
    </cfRule>
  </conditionalFormatting>
  <conditionalFormatting sqref="I378:AG378">
    <cfRule type="expression" dxfId="150" priority="232">
      <formula>I$8=1</formula>
    </cfRule>
    <cfRule type="expression" dxfId="149" priority="231">
      <formula>AND(I$9=0,I$4&gt;$G$4)</formula>
    </cfRule>
  </conditionalFormatting>
  <conditionalFormatting sqref="I367:AH369 H368 I370:AG376">
    <cfRule type="expression" dxfId="148" priority="204">
      <formula>AND(H$9=0,H$4&gt;$G$4)</formula>
    </cfRule>
  </conditionalFormatting>
  <conditionalFormatting sqref="J32:K37">
    <cfRule type="expression" dxfId="147" priority="133">
      <formula>J$8=1</formula>
    </cfRule>
  </conditionalFormatting>
  <conditionalFormatting sqref="J40:K40">
    <cfRule type="expression" dxfId="146" priority="132">
      <formula>AND(J$9=0,J$4&gt;$G$4)</formula>
    </cfRule>
    <cfRule type="expression" dxfId="145" priority="131">
      <formula>J$8=1</formula>
    </cfRule>
  </conditionalFormatting>
  <conditionalFormatting sqref="J43:K43">
    <cfRule type="expression" dxfId="144" priority="87">
      <formula>J$8=1</formula>
    </cfRule>
    <cfRule type="expression" dxfId="143" priority="88">
      <formula>AND(J$9=0,J$4&gt;$G$4)</formula>
    </cfRule>
  </conditionalFormatting>
  <conditionalFormatting sqref="J47:K47">
    <cfRule type="expression" dxfId="142" priority="89">
      <formula>J$8=1</formula>
    </cfRule>
    <cfRule type="expression" dxfId="141" priority="90">
      <formula>AND(J$9=0,J$4&gt;$G$4)</formula>
    </cfRule>
  </conditionalFormatting>
  <conditionalFormatting sqref="J49:K67">
    <cfRule type="expression" dxfId="140" priority="96">
      <formula>AND(J$9=0,J$4&gt;$G$4)</formula>
    </cfRule>
    <cfRule type="expression" dxfId="139" priority="95">
      <formula>J$8=1</formula>
    </cfRule>
  </conditionalFormatting>
  <conditionalFormatting sqref="J205:AD206">
    <cfRule type="expression" dxfId="138" priority="193">
      <formula>AND(J$9=0,J$4&gt;$G$4)</formula>
    </cfRule>
  </conditionalFormatting>
  <conditionalFormatting sqref="J46:AG46">
    <cfRule type="expression" dxfId="137" priority="10">
      <formula>AND(J$9=0,J$4&gt;$G$4)</formula>
    </cfRule>
    <cfRule type="expression" dxfId="136" priority="9">
      <formula>J$8=1</formula>
    </cfRule>
  </conditionalFormatting>
  <conditionalFormatting sqref="J48:AG48">
    <cfRule type="expression" dxfId="135" priority="12">
      <formula>AND(J$9=0,J$4&gt;$G$4)</formula>
    </cfRule>
    <cfRule type="expression" dxfId="134" priority="11">
      <formula>J$8=1</formula>
    </cfRule>
  </conditionalFormatting>
  <conditionalFormatting sqref="AE7:AG7">
    <cfRule type="cellIs" dxfId="133" priority="249" operator="equal">
      <formula>1</formula>
    </cfRule>
    <cfRule type="cellIs" dxfId="132" priority="250" operator="equal">
      <formula>0</formula>
    </cfRule>
    <cfRule type="expression" dxfId="131" priority="251">
      <formula>AE$8=1</formula>
    </cfRule>
    <cfRule type="expression" dxfId="130" priority="248">
      <formula>AND(AE$9=0,AE$4&gt;$G$4)</formula>
    </cfRule>
  </conditionalFormatting>
  <conditionalFormatting sqref="AH44:AH46 AH48 AH85 AH98:AH101 AH107:AH134 AH155 AH169:AH172 AH205:AH206 AH217">
    <cfRule type="expression" dxfId="129" priority="271">
      <formula>AH$7=1</formula>
    </cfRule>
  </conditionalFormatting>
  <dataValidations disablePrompts="1" count="2">
    <dataValidation type="list" allowBlank="1" showInputMessage="1" showErrorMessage="1" sqref="H35" xr:uid="{CA47CFC1-A160-4C13-A8DF-B589C2B60343}">
      <formula1>"Please Select,0,1,N/A"</formula1>
    </dataValidation>
    <dataValidation type="list" allowBlank="1" showInputMessage="1" showErrorMessage="1" sqref="H21" xr:uid="{F924836D-E826-43A1-82D6-2FBF6FEDD34A}">
      <formula1>"Please Select,BESS,   "</formula1>
    </dataValidation>
  </dataValidations>
  <hyperlinks>
    <hyperlink ref="B1" location="'Cover Page'!A1" display="Back to Cover Page" xr:uid="{A0D346CC-8ED5-4EF7-A096-FC9DB27AEC2F}"/>
  </hyperlinks>
  <pageMargins left="0.7" right="0.7" top="0.75" bottom="0.75" header="0.3" footer="0.3"/>
  <pageSetup orientation="portrait" horizontalDpi="1200" verticalDpi="1200" r:id="rId1"/>
  <ignoredErrors>
    <ignoredError sqref="H57:H59 H55 J69:Z69 J68:Z68 H30 H63:H65 H62 H68:H73 AA68:AG69 I68:I69 J47:AG47 I48 AA46:AG46 AA48:AG48 H60:H61 H66:H67 K74:AG74" unlockedFormula="1"/>
  </ignoredErrors>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995CD81F-4A96-4AF6-BA72-7AC0E8487BC2}">
          <x14:formula1>
            <xm:f>'Megaflex Gen NLA'!$C$40:$C$44</xm:f>
          </x14:formula1>
          <xm:sqref>H36</xm:sqref>
        </x14:dataValidation>
        <x14:dataValidation type="list" allowBlank="1" showInputMessage="1" showErrorMessage="1" xr:uid="{C8E4AFD2-8616-4BAA-8E00-BC0DAEC9B7D6}">
          <x14:formula1>
            <xm:f>'Megaflex Gen NLA'!$C$60:$C$64</xm:f>
          </x14:formula1>
          <xm:sqref>H33</xm:sqref>
        </x14:dataValidation>
        <x14:dataValidation type="list" allowBlank="1" showInputMessage="1" showErrorMessage="1" xr:uid="{F08D11D3-8C8E-4F79-A2D2-372D085C9AB3}">
          <x14:formula1>
            <xm:f>'Megaflex Gen NLA'!$D$8:$D$11</xm:f>
          </x14:formula1>
          <xm:sqref>H32</xm:sqref>
        </x14:dataValidation>
        <x14:dataValidation type="list" allowBlank="1" showInputMessage="1" showErrorMessage="1" xr:uid="{947D5C4A-6E1B-4C18-A610-D2A2EFA0FB27}">
          <x14:formula1>
            <xm:f>'Megaflex Gen NLA'!$H$59:$H$64</xm:f>
          </x14:formula1>
          <xm:sqref>H34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A5C78-4331-4820-8C59-C23B8EEE598C}">
  <sheetPr codeName="Sheet5">
    <tabColor rgb="FF031F73"/>
    <pageSetUpPr fitToPage="1"/>
  </sheetPr>
  <dimension ref="A1:ABL111"/>
  <sheetViews>
    <sheetView showGridLines="0" zoomScale="90" zoomScaleNormal="90" zoomScaleSheetLayoutView="70" workbookViewId="0">
      <selection activeCell="D87" sqref="D87"/>
    </sheetView>
  </sheetViews>
  <sheetFormatPr defaultColWidth="0" defaultRowHeight="12.75" zeroHeight="1" outlineLevelRow="1"/>
  <cols>
    <col min="1" max="1" width="2.5703125" style="93" customWidth="1"/>
    <col min="2" max="2" width="22.85546875" style="93" customWidth="1"/>
    <col min="3" max="3" width="2.42578125" style="93" customWidth="1"/>
    <col min="4" max="4" width="48.28515625" style="93" customWidth="1"/>
    <col min="5" max="5" width="43.42578125" style="93" customWidth="1"/>
    <col min="6" max="6" width="11.28515625" style="93" bestFit="1" customWidth="1"/>
    <col min="7" max="7" width="19" style="93" customWidth="1"/>
    <col min="8" max="8" width="40.28515625" style="93" customWidth="1"/>
    <col min="9" max="9" width="16.7109375" style="92" customWidth="1"/>
  </cols>
  <sheetData>
    <row r="1" spans="1:9" ht="14.25">
      <c r="B1" s="499" t="s">
        <v>49</v>
      </c>
    </row>
    <row r="2" spans="1:9"/>
    <row r="3" spans="1:9" ht="15">
      <c r="A3" s="77"/>
      <c r="B3" s="162" t="s">
        <v>50</v>
      </c>
      <c r="C3" s="77"/>
      <c r="D3" s="78" t="s">
        <v>381</v>
      </c>
      <c r="E3" s="240"/>
      <c r="F3" s="240"/>
      <c r="G3" s="77"/>
      <c r="H3" s="77"/>
      <c r="I3" s="77"/>
    </row>
    <row r="4" spans="1:9" ht="18.75">
      <c r="A4" s="77"/>
      <c r="B4" s="188">
        <f>IF(SUM(A9,A14:A22,A36:A47,A51:A59,A64:A72,A77:A85)=0,0,1)</f>
        <v>1</v>
      </c>
      <c r="C4" s="77"/>
      <c r="D4" s="78" t="s">
        <v>69</v>
      </c>
      <c r="E4" s="79"/>
      <c r="F4" s="77"/>
      <c r="G4" s="78" t="s">
        <v>76</v>
      </c>
      <c r="H4" s="79"/>
      <c r="I4" s="77"/>
    </row>
    <row r="5" spans="1:9" ht="15">
      <c r="A5" s="77"/>
      <c r="B5" s="582">
        <f>SUM(A9:A362)</f>
        <v>39</v>
      </c>
      <c r="C5" s="77"/>
      <c r="D5" s="78" t="s">
        <v>83</v>
      </c>
      <c r="E5" s="79"/>
      <c r="F5" s="77"/>
      <c r="G5" s="78" t="s">
        <v>382</v>
      </c>
      <c r="H5" s="79"/>
      <c r="I5" s="77"/>
    </row>
    <row r="6" spans="1:9" ht="15">
      <c r="A6" s="77"/>
      <c r="B6" s="77"/>
      <c r="C6" s="77"/>
      <c r="D6" s="78" t="s">
        <v>85</v>
      </c>
      <c r="E6" s="80"/>
      <c r="F6" s="77"/>
      <c r="G6" s="81"/>
      <c r="H6" s="77"/>
      <c r="I6" s="77"/>
    </row>
    <row r="7" spans="1:9">
      <c r="A7"/>
      <c r="B7"/>
      <c r="C7"/>
      <c r="D7"/>
      <c r="E7"/>
      <c r="F7"/>
      <c r="G7"/>
      <c r="H7"/>
      <c r="I7"/>
    </row>
    <row r="8" spans="1:9">
      <c r="A8"/>
      <c r="B8"/>
      <c r="C8"/>
      <c r="D8"/>
      <c r="E8"/>
      <c r="F8"/>
      <c r="G8"/>
      <c r="H8"/>
      <c r="I8"/>
    </row>
    <row r="9" spans="1:9" ht="15.75">
      <c r="A9" s="583">
        <f t="shared" ref="A9" si="0">IF(B9="",0,1)</f>
        <v>0</v>
      </c>
      <c r="B9" s="241" t="str">
        <f>IF(F9="Please Select","Technology has not been selected","")</f>
        <v/>
      </c>
      <c r="C9" s="41"/>
      <c r="D9" s="174" t="s">
        <v>71</v>
      </c>
      <c r="E9" s="145" t="s">
        <v>72</v>
      </c>
      <c r="F9" s="540" t="s">
        <v>383</v>
      </c>
      <c r="G9" s="90"/>
      <c r="H9" s="90"/>
    </row>
    <row r="10" spans="1:9">
      <c r="A10" s="57"/>
      <c r="B10" s="41"/>
      <c r="C10" s="41"/>
      <c r="D10" s="41"/>
      <c r="E10" s="41"/>
      <c r="F10" s="41"/>
      <c r="H10" s="57"/>
    </row>
    <row r="11" spans="1:9" ht="16.149999999999999" customHeight="1" thickBot="1">
      <c r="A11" s="57"/>
      <c r="B11" s="41"/>
      <c r="C11" s="37"/>
      <c r="D11" s="249" t="s">
        <v>384</v>
      </c>
      <c r="E11" s="249"/>
      <c r="F11" s="249" t="s">
        <v>385</v>
      </c>
      <c r="G11" s="91" t="s">
        <v>386</v>
      </c>
      <c r="H11" s="91" t="s">
        <v>387</v>
      </c>
      <c r="I11" s="57"/>
    </row>
    <row r="12" spans="1:9" ht="16.149999999999999" customHeight="1" outlineLevel="1">
      <c r="A12" s="57"/>
      <c r="B12" s="41"/>
      <c r="C12" s="147"/>
      <c r="D12" s="250" t="s">
        <v>388</v>
      </c>
      <c r="E12" s="251"/>
      <c r="F12" s="251"/>
      <c r="G12" s="94"/>
      <c r="H12" s="95" t="s">
        <v>389</v>
      </c>
      <c r="I12" s="57"/>
    </row>
    <row r="13" spans="1:9" ht="16.149999999999999" customHeight="1" outlineLevel="1">
      <c r="B13" s="182" t="s">
        <v>68</v>
      </c>
      <c r="C13" s="37"/>
      <c r="D13" s="148" t="s">
        <v>390</v>
      </c>
      <c r="E13" s="149"/>
      <c r="F13" s="149"/>
      <c r="I13" s="93"/>
    </row>
    <row r="14" spans="1:9" ht="16.149999999999999" customHeight="1" outlineLevel="1">
      <c r="A14" s="583">
        <f t="shared" ref="A14:A22" si="1">IF(B14="",0,1)</f>
        <v>0</v>
      </c>
      <c r="B14" s="130" t="str">
        <f t="shared" ref="B14:B22" si="2">IF(AND($F$9="PV",ISBLANK(G14)),"Please complete","")</f>
        <v/>
      </c>
      <c r="C14" s="37"/>
      <c r="D14" s="252" t="s">
        <v>391</v>
      </c>
      <c r="E14" s="253"/>
      <c r="F14" s="254" t="s">
        <v>120</v>
      </c>
      <c r="G14" s="146"/>
      <c r="H14" s="146"/>
      <c r="I14" s="93"/>
    </row>
    <row r="15" spans="1:9" ht="16.149999999999999" customHeight="1" outlineLevel="1">
      <c r="A15" s="583">
        <f t="shared" si="1"/>
        <v>0</v>
      </c>
      <c r="B15" s="130" t="str">
        <f t="shared" si="2"/>
        <v/>
      </c>
      <c r="C15" s="37"/>
      <c r="D15" s="252" t="s">
        <v>392</v>
      </c>
      <c r="E15" s="253"/>
      <c r="F15" s="254"/>
      <c r="G15" s="146"/>
      <c r="H15" s="146"/>
      <c r="I15" s="93"/>
    </row>
    <row r="16" spans="1:9" ht="16.149999999999999" customHeight="1" outlineLevel="1">
      <c r="A16" s="583">
        <f t="shared" si="1"/>
        <v>0</v>
      </c>
      <c r="B16" s="130" t="str">
        <f t="shared" si="2"/>
        <v/>
      </c>
      <c r="C16" s="37"/>
      <c r="D16" s="255" t="s">
        <v>393</v>
      </c>
      <c r="E16" s="255"/>
      <c r="F16" s="254" t="s">
        <v>120</v>
      </c>
      <c r="G16" s="146"/>
      <c r="H16" s="146"/>
      <c r="I16" s="93"/>
    </row>
    <row r="17" spans="1:9" ht="16.149999999999999" customHeight="1" outlineLevel="1">
      <c r="A17" s="583">
        <f t="shared" si="1"/>
        <v>0</v>
      </c>
      <c r="B17" s="130" t="str">
        <f t="shared" si="2"/>
        <v/>
      </c>
      <c r="C17" s="37"/>
      <c r="D17" s="255" t="s">
        <v>394</v>
      </c>
      <c r="E17" s="255"/>
      <c r="F17" s="254" t="s">
        <v>120</v>
      </c>
      <c r="G17" s="146"/>
      <c r="H17" s="146"/>
      <c r="I17" s="93"/>
    </row>
    <row r="18" spans="1:9" ht="16.149999999999999" customHeight="1" outlineLevel="1">
      <c r="A18" s="583">
        <f t="shared" si="1"/>
        <v>0</v>
      </c>
      <c r="B18" s="130" t="str">
        <f t="shared" si="2"/>
        <v/>
      </c>
      <c r="C18" s="37"/>
      <c r="D18" s="256" t="s">
        <v>395</v>
      </c>
      <c r="E18" s="255"/>
      <c r="F18" s="254" t="s">
        <v>120</v>
      </c>
      <c r="G18" s="146"/>
      <c r="H18" s="146"/>
      <c r="I18" s="93"/>
    </row>
    <row r="19" spans="1:9" ht="16.149999999999999" customHeight="1" outlineLevel="1">
      <c r="A19" s="583">
        <f t="shared" si="1"/>
        <v>0</v>
      </c>
      <c r="B19" s="130" t="str">
        <f t="shared" si="2"/>
        <v/>
      </c>
      <c r="C19" s="37"/>
      <c r="D19" s="256" t="s">
        <v>396</v>
      </c>
      <c r="E19" s="255"/>
      <c r="F19" s="254" t="s">
        <v>120</v>
      </c>
      <c r="G19" s="146"/>
      <c r="H19" s="146"/>
      <c r="I19" s="93"/>
    </row>
    <row r="20" spans="1:9" ht="16.149999999999999" customHeight="1" outlineLevel="1">
      <c r="A20" s="583">
        <f t="shared" si="1"/>
        <v>0</v>
      </c>
      <c r="B20" s="130" t="str">
        <f t="shared" si="2"/>
        <v/>
      </c>
      <c r="C20" s="37"/>
      <c r="D20" s="256" t="s">
        <v>397</v>
      </c>
      <c r="E20" s="255"/>
      <c r="F20" s="254" t="s">
        <v>120</v>
      </c>
      <c r="G20" s="146"/>
      <c r="H20" s="146"/>
      <c r="I20" s="93"/>
    </row>
    <row r="21" spans="1:9" ht="16.149999999999999" customHeight="1" outlineLevel="1">
      <c r="A21" s="583">
        <f t="shared" si="1"/>
        <v>0</v>
      </c>
      <c r="B21" s="130" t="str">
        <f t="shared" si="2"/>
        <v/>
      </c>
      <c r="C21" s="37"/>
      <c r="D21" s="256" t="s">
        <v>398</v>
      </c>
      <c r="E21" s="255"/>
      <c r="F21" s="254" t="s">
        <v>120</v>
      </c>
      <c r="G21" s="146"/>
      <c r="H21" s="146"/>
      <c r="I21" s="93"/>
    </row>
    <row r="22" spans="1:9" ht="16.149999999999999" customHeight="1" outlineLevel="1">
      <c r="A22" s="583">
        <f t="shared" si="1"/>
        <v>0</v>
      </c>
      <c r="B22" s="130" t="str">
        <f t="shared" si="2"/>
        <v/>
      </c>
      <c r="C22" s="37"/>
      <c r="D22" s="256" t="s">
        <v>399</v>
      </c>
      <c r="E22" s="255"/>
      <c r="F22" s="254" t="s">
        <v>120</v>
      </c>
      <c r="G22" s="146"/>
      <c r="H22" s="146"/>
      <c r="I22" s="93"/>
    </row>
    <row r="23" spans="1:9" ht="16.149999999999999" customHeight="1" outlineLevel="1" thickBot="1">
      <c r="A23" s="106"/>
      <c r="B23"/>
      <c r="C23"/>
      <c r="D23"/>
      <c r="E23"/>
      <c r="F23"/>
      <c r="G23" s="130" t="str">
        <f>IF(G14&lt;&gt;SUM('PV Cashflow AFS FI'!$H$85:$H$88),"Total Capital Expenditure does not correlate to the cashflow waterfall","")</f>
        <v/>
      </c>
      <c r="H23" s="130"/>
      <c r="I23" s="106"/>
    </row>
    <row r="24" spans="1:9" ht="16.149999999999999" customHeight="1" outlineLevel="1">
      <c r="A24" s="57"/>
      <c r="B24" s="41"/>
      <c r="C24" s="147"/>
      <c r="D24" s="250" t="s">
        <v>400</v>
      </c>
      <c r="E24" s="251"/>
      <c r="F24" s="251"/>
      <c r="G24" s="94"/>
      <c r="H24" s="95" t="s">
        <v>389</v>
      </c>
      <c r="I24" s="57"/>
    </row>
    <row r="25" spans="1:9" ht="16.149999999999999" customHeight="1" outlineLevel="1">
      <c r="B25" s="182" t="s">
        <v>68</v>
      </c>
      <c r="C25" s="37"/>
      <c r="D25" s="148" t="s">
        <v>401</v>
      </c>
      <c r="E25" s="149"/>
      <c r="F25" s="149"/>
      <c r="I25" s="93"/>
    </row>
    <row r="26" spans="1:9" ht="16.149999999999999" customHeight="1" outlineLevel="1">
      <c r="A26" s="583">
        <f t="shared" ref="A26:A32" si="3">IF(B26="",0,1)</f>
        <v>0</v>
      </c>
      <c r="B26" s="130" t="str">
        <f>IF(AND($F$9="BESS",ISBLANK(G26)),"Please complete","")</f>
        <v/>
      </c>
      <c r="C26" s="37"/>
      <c r="D26" s="252" t="s">
        <v>391</v>
      </c>
      <c r="E26" s="253"/>
      <c r="F26" s="254" t="s">
        <v>120</v>
      </c>
      <c r="G26" s="146"/>
      <c r="H26" s="146"/>
      <c r="I26" s="93"/>
    </row>
    <row r="27" spans="1:9" ht="16.149999999999999" customHeight="1" outlineLevel="1">
      <c r="A27" s="583">
        <f t="shared" si="3"/>
        <v>0</v>
      </c>
      <c r="B27" s="130" t="str">
        <f t="shared" ref="B27:B32" si="4">IF(AND($F$9="BESS",ISBLANK(G27)),"Please complete","")</f>
        <v/>
      </c>
      <c r="C27" s="37"/>
      <c r="D27" s="252" t="s">
        <v>392</v>
      </c>
      <c r="E27" s="253"/>
      <c r="F27" s="254"/>
      <c r="G27" s="146"/>
      <c r="H27" s="146"/>
      <c r="I27" s="93"/>
    </row>
    <row r="28" spans="1:9" ht="16.149999999999999" customHeight="1" outlineLevel="1">
      <c r="A28" s="583">
        <f t="shared" si="3"/>
        <v>0</v>
      </c>
      <c r="B28" s="130" t="str">
        <f t="shared" si="4"/>
        <v/>
      </c>
      <c r="C28" s="37"/>
      <c r="D28" s="255" t="s">
        <v>140</v>
      </c>
      <c r="E28" s="255"/>
      <c r="F28" s="254" t="s">
        <v>120</v>
      </c>
      <c r="G28" s="146"/>
      <c r="H28" s="146"/>
      <c r="I28" s="93"/>
    </row>
    <row r="29" spans="1:9" ht="16.149999999999999" customHeight="1" outlineLevel="1">
      <c r="A29" s="583">
        <f t="shared" si="3"/>
        <v>0</v>
      </c>
      <c r="B29" s="130" t="str">
        <f t="shared" si="4"/>
        <v/>
      </c>
      <c r="C29" s="37"/>
      <c r="D29" s="255" t="s">
        <v>141</v>
      </c>
      <c r="E29" s="255"/>
      <c r="F29" s="254" t="s">
        <v>120</v>
      </c>
      <c r="G29" s="146"/>
      <c r="H29" s="146"/>
      <c r="I29" s="93"/>
    </row>
    <row r="30" spans="1:9" ht="16.149999999999999" customHeight="1" outlineLevel="1">
      <c r="A30" s="583">
        <f t="shared" si="3"/>
        <v>0</v>
      </c>
      <c r="B30" s="130" t="str">
        <f t="shared" si="4"/>
        <v/>
      </c>
      <c r="C30" s="37"/>
      <c r="D30" s="256" t="s">
        <v>142</v>
      </c>
      <c r="E30" s="255"/>
      <c r="F30" s="254" t="s">
        <v>120</v>
      </c>
      <c r="G30" s="146"/>
      <c r="H30" s="146"/>
      <c r="I30" s="93"/>
    </row>
    <row r="31" spans="1:9" ht="16.149999999999999" customHeight="1" outlineLevel="1">
      <c r="A31" s="583">
        <f t="shared" si="3"/>
        <v>0</v>
      </c>
      <c r="B31" s="130" t="str">
        <f t="shared" si="4"/>
        <v/>
      </c>
      <c r="C31" s="37"/>
      <c r="D31" s="256" t="s">
        <v>143</v>
      </c>
      <c r="E31" s="255"/>
      <c r="F31" s="254" t="s">
        <v>120</v>
      </c>
      <c r="G31" s="146"/>
      <c r="H31" s="146"/>
      <c r="I31" s="93"/>
    </row>
    <row r="32" spans="1:9" ht="16.149999999999999" customHeight="1" outlineLevel="1">
      <c r="A32" s="583">
        <f t="shared" si="3"/>
        <v>0</v>
      </c>
      <c r="B32" s="130" t="str">
        <f t="shared" si="4"/>
        <v/>
      </c>
      <c r="C32" s="37"/>
      <c r="D32" s="256" t="s">
        <v>402</v>
      </c>
      <c r="E32" s="255"/>
      <c r="F32" s="254" t="s">
        <v>120</v>
      </c>
      <c r="G32" s="146"/>
      <c r="H32" s="146"/>
      <c r="I32" s="93"/>
    </row>
    <row r="33" spans="1:740" ht="16.149999999999999" customHeight="1" outlineLevel="1" thickBot="1">
      <c r="A33" s="57"/>
      <c r="B33" s="37"/>
      <c r="C33" s="37"/>
      <c r="D33" s="256"/>
      <c r="E33" s="255"/>
      <c r="F33" s="254"/>
      <c r="G33" s="130"/>
      <c r="H33" s="130"/>
      <c r="I33" s="93"/>
    </row>
    <row r="34" spans="1:740" s="57" customFormat="1" ht="15.75">
      <c r="B34" s="41"/>
      <c r="C34" s="147"/>
      <c r="D34" s="250" t="s">
        <v>255</v>
      </c>
      <c r="E34" s="251"/>
      <c r="F34" s="251"/>
      <c r="G34" s="94"/>
      <c r="H34" s="95" t="s">
        <v>389</v>
      </c>
      <c r="I34" s="92"/>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row>
    <row r="35" spans="1:740" s="93" customFormat="1">
      <c r="B35" s="182" t="s">
        <v>68</v>
      </c>
      <c r="C35" s="37"/>
      <c r="D35" s="148" t="s">
        <v>254</v>
      </c>
      <c r="E35" s="149"/>
      <c r="F35" s="149"/>
      <c r="I35" s="92"/>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row>
    <row r="36" spans="1:740" s="93" customFormat="1" ht="15">
      <c r="A36" s="583">
        <f t="shared" ref="A36:A47" si="5">IF(B36="",0,1)</f>
        <v>1</v>
      </c>
      <c r="B36" s="130" t="str">
        <f>IF(ISBLANK(G36),"Please complete","")</f>
        <v>Please complete</v>
      </c>
      <c r="C36" s="37"/>
      <c r="D36" s="252" t="s">
        <v>403</v>
      </c>
      <c r="E36" s="253"/>
      <c r="F36" s="254" t="s">
        <v>404</v>
      </c>
      <c r="G36" s="146"/>
      <c r="H36" s="146"/>
      <c r="I36" s="92"/>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row>
    <row r="37" spans="1:740" s="93" customFormat="1" ht="15">
      <c r="A37" s="583">
        <f t="shared" si="5"/>
        <v>1</v>
      </c>
      <c r="B37" s="130" t="str">
        <f t="shared" ref="B37:B47" si="6">IF(ISBLANK(G37),"Please complete","")</f>
        <v>Please complete</v>
      </c>
      <c r="C37" s="37"/>
      <c r="D37" s="252" t="s">
        <v>405</v>
      </c>
      <c r="E37" s="253"/>
      <c r="F37" s="254"/>
      <c r="G37" s="146"/>
      <c r="H37" s="146"/>
      <c r="I37" s="92"/>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row>
    <row r="38" spans="1:740" s="93" customFormat="1" ht="15">
      <c r="A38" s="583">
        <f t="shared" si="5"/>
        <v>1</v>
      </c>
      <c r="B38" s="130" t="str">
        <f t="shared" si="6"/>
        <v>Please complete</v>
      </c>
      <c r="C38" s="37"/>
      <c r="D38" s="255" t="s">
        <v>406</v>
      </c>
      <c r="E38" s="255"/>
      <c r="F38" s="254" t="s">
        <v>404</v>
      </c>
      <c r="G38" s="146"/>
      <c r="H38" s="146"/>
      <c r="I38" s="92"/>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row>
    <row r="39" spans="1:740" s="93" customFormat="1" ht="15">
      <c r="A39" s="583">
        <f t="shared" si="5"/>
        <v>1</v>
      </c>
      <c r="B39" s="130" t="str">
        <f t="shared" si="6"/>
        <v>Please complete</v>
      </c>
      <c r="C39" s="37"/>
      <c r="D39" s="255" t="s">
        <v>407</v>
      </c>
      <c r="E39" s="255"/>
      <c r="F39" s="254" t="s">
        <v>408</v>
      </c>
      <c r="G39" s="146"/>
      <c r="H39" s="146"/>
      <c r="I39" s="92"/>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row>
    <row r="40" spans="1:740" s="93" customFormat="1" ht="15">
      <c r="A40" s="583">
        <f t="shared" si="5"/>
        <v>1</v>
      </c>
      <c r="B40" s="130" t="str">
        <f t="shared" si="6"/>
        <v>Please complete</v>
      </c>
      <c r="C40" s="37"/>
      <c r="D40" s="256" t="s">
        <v>409</v>
      </c>
      <c r="E40" s="255"/>
      <c r="F40" s="254" t="s">
        <v>410</v>
      </c>
      <c r="G40" s="146"/>
      <c r="H40" s="146"/>
      <c r="I40" s="92"/>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row>
    <row r="41" spans="1:740" s="93" customFormat="1" ht="15">
      <c r="A41" s="583">
        <f t="shared" si="5"/>
        <v>1</v>
      </c>
      <c r="B41" s="130" t="str">
        <f t="shared" si="6"/>
        <v>Please complete</v>
      </c>
      <c r="C41" s="37"/>
      <c r="D41" s="256" t="s">
        <v>411</v>
      </c>
      <c r="E41" s="255"/>
      <c r="F41" s="254" t="s">
        <v>412</v>
      </c>
      <c r="G41" s="146"/>
      <c r="H41" s="146"/>
      <c r="I41" s="92"/>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row>
    <row r="42" spans="1:740" s="93" customFormat="1" ht="15">
      <c r="A42" s="583">
        <f t="shared" si="5"/>
        <v>1</v>
      </c>
      <c r="B42" s="130" t="str">
        <f t="shared" si="6"/>
        <v>Please complete</v>
      </c>
      <c r="C42" s="37"/>
      <c r="D42" s="256" t="s">
        <v>413</v>
      </c>
      <c r="E42" s="255"/>
      <c r="F42" s="254" t="s">
        <v>414</v>
      </c>
      <c r="G42" s="146"/>
      <c r="H42" s="146"/>
      <c r="I42" s="9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row>
    <row r="43" spans="1:740" s="93" customFormat="1" ht="15">
      <c r="A43" s="583">
        <f t="shared" si="5"/>
        <v>1</v>
      </c>
      <c r="B43" s="130" t="str">
        <f t="shared" si="6"/>
        <v>Please complete</v>
      </c>
      <c r="C43" s="37"/>
      <c r="D43" s="256" t="s">
        <v>415</v>
      </c>
      <c r="E43" s="255"/>
      <c r="F43" s="254" t="s">
        <v>416</v>
      </c>
      <c r="G43" s="146"/>
      <c r="H43" s="146"/>
      <c r="I43" s="92"/>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row>
    <row r="44" spans="1:740" s="93" customFormat="1" ht="15">
      <c r="A44" s="583">
        <f t="shared" si="5"/>
        <v>1</v>
      </c>
      <c r="B44" s="130" t="str">
        <f t="shared" si="6"/>
        <v>Please complete</v>
      </c>
      <c r="C44" s="37"/>
      <c r="D44" s="256" t="s">
        <v>417</v>
      </c>
      <c r="E44" s="255"/>
      <c r="F44" s="254" t="s">
        <v>418</v>
      </c>
      <c r="G44" s="146"/>
      <c r="H44" s="146"/>
      <c r="I44" s="92"/>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row>
    <row r="45" spans="1:740" s="93" customFormat="1" ht="15">
      <c r="A45" s="583">
        <f t="shared" si="5"/>
        <v>1</v>
      </c>
      <c r="B45" s="130" t="str">
        <f t="shared" si="6"/>
        <v>Please complete</v>
      </c>
      <c r="C45" s="37"/>
      <c r="D45" s="256" t="s">
        <v>417</v>
      </c>
      <c r="E45" s="255"/>
      <c r="F45" s="254" t="s">
        <v>418</v>
      </c>
      <c r="G45" s="146"/>
      <c r="H45" s="146"/>
      <c r="I45" s="92"/>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row>
    <row r="46" spans="1:740" s="93" customFormat="1" ht="15">
      <c r="A46" s="583">
        <f t="shared" si="5"/>
        <v>1</v>
      </c>
      <c r="B46" s="130" t="str">
        <f t="shared" si="6"/>
        <v>Please complete</v>
      </c>
      <c r="C46" s="37"/>
      <c r="D46" s="256" t="s">
        <v>417</v>
      </c>
      <c r="E46" s="255"/>
      <c r="F46" s="254" t="s">
        <v>418</v>
      </c>
      <c r="G46" s="146"/>
      <c r="H46" s="146"/>
      <c r="I46" s="92"/>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row>
    <row r="47" spans="1:740" s="93" customFormat="1" ht="15">
      <c r="A47" s="583">
        <f t="shared" si="5"/>
        <v>1</v>
      </c>
      <c r="B47" s="130" t="str">
        <f t="shared" si="6"/>
        <v>Please complete</v>
      </c>
      <c r="C47" s="37"/>
      <c r="D47" s="45" t="s">
        <v>419</v>
      </c>
      <c r="E47" s="255"/>
      <c r="F47" s="254" t="s">
        <v>82</v>
      </c>
      <c r="G47" s="146"/>
      <c r="H47" s="146"/>
      <c r="I47" s="92"/>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row>
    <row r="48" spans="1:740" s="57" customFormat="1" ht="13.5" thickBot="1">
      <c r="B48" s="41"/>
      <c r="C48" s="37"/>
      <c r="D48" s="37"/>
      <c r="E48" s="41"/>
      <c r="F48" s="41"/>
      <c r="G48" s="93"/>
      <c r="I48" s="92"/>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row>
    <row r="49" spans="1:740" s="57" customFormat="1" ht="15.75">
      <c r="B49" s="41"/>
      <c r="C49" s="150"/>
      <c r="D49" s="250" t="s">
        <v>420</v>
      </c>
      <c r="E49" s="251"/>
      <c r="F49" s="251"/>
      <c r="G49" s="94"/>
      <c r="H49" s="95" t="s">
        <v>389</v>
      </c>
      <c r="I49" s="92"/>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row>
    <row r="50" spans="1:740" s="93" customFormat="1">
      <c r="B50" s="182" t="s">
        <v>68</v>
      </c>
      <c r="C50" s="37"/>
      <c r="D50" s="151"/>
      <c r="E50" s="37"/>
      <c r="F50" s="37"/>
      <c r="I50" s="92"/>
    </row>
    <row r="51" spans="1:740" s="93" customFormat="1" ht="15">
      <c r="A51" s="583">
        <f t="shared" ref="A51:A59" si="7">IF(B51="",0,1)</f>
        <v>1</v>
      </c>
      <c r="B51" s="130" t="str">
        <f t="shared" ref="B51:B59" si="8">IF(ISBLANK(G51),"Please complete","")</f>
        <v>Please complete</v>
      </c>
      <c r="C51" s="37"/>
      <c r="D51" s="256" t="s">
        <v>421</v>
      </c>
      <c r="E51" s="255"/>
      <c r="F51" s="254" t="s">
        <v>422</v>
      </c>
      <c r="G51" s="146"/>
      <c r="H51" s="146"/>
      <c r="I51" s="92"/>
    </row>
    <row r="52" spans="1:740" s="93" customFormat="1" ht="15">
      <c r="A52" s="583">
        <f t="shared" si="7"/>
        <v>1</v>
      </c>
      <c r="B52" s="130" t="str">
        <f t="shared" si="8"/>
        <v>Please complete</v>
      </c>
      <c r="C52" s="37"/>
      <c r="D52" s="256" t="s">
        <v>423</v>
      </c>
      <c r="E52" s="255"/>
      <c r="F52" s="254" t="s">
        <v>422</v>
      </c>
      <c r="G52" s="146"/>
      <c r="H52" s="146"/>
      <c r="I52" s="92"/>
    </row>
    <row r="53" spans="1:740" s="93" customFormat="1" ht="15">
      <c r="A53" s="583">
        <f t="shared" si="7"/>
        <v>1</v>
      </c>
      <c r="B53" s="130" t="str">
        <f t="shared" si="8"/>
        <v>Please complete</v>
      </c>
      <c r="C53" s="37"/>
      <c r="D53" s="256" t="s">
        <v>424</v>
      </c>
      <c r="E53" s="255"/>
      <c r="F53" s="254" t="s">
        <v>422</v>
      </c>
      <c r="G53" s="146"/>
      <c r="H53" s="146"/>
      <c r="I53" s="92"/>
    </row>
    <row r="54" spans="1:740" s="93" customFormat="1" ht="15">
      <c r="A54" s="583">
        <f t="shared" si="7"/>
        <v>1</v>
      </c>
      <c r="B54" s="130" t="str">
        <f t="shared" si="8"/>
        <v>Please complete</v>
      </c>
      <c r="C54" s="37"/>
      <c r="D54" s="256" t="s">
        <v>425</v>
      </c>
      <c r="E54" s="255"/>
      <c r="F54" s="254" t="s">
        <v>422</v>
      </c>
      <c r="G54" s="146"/>
      <c r="H54" s="146"/>
      <c r="I54" s="92"/>
    </row>
    <row r="55" spans="1:740" s="93" customFormat="1" ht="15">
      <c r="A55" s="583">
        <f t="shared" si="7"/>
        <v>1</v>
      </c>
      <c r="B55" s="130" t="str">
        <f t="shared" si="8"/>
        <v>Please complete</v>
      </c>
      <c r="C55" s="37"/>
      <c r="D55" s="257" t="s">
        <v>426</v>
      </c>
      <c r="E55" s="255"/>
      <c r="F55" s="254" t="s">
        <v>422</v>
      </c>
      <c r="G55" s="146"/>
      <c r="H55" s="146"/>
      <c r="I55" s="92"/>
    </row>
    <row r="56" spans="1:740" s="93" customFormat="1" ht="15">
      <c r="A56" s="583">
        <f t="shared" si="7"/>
        <v>1</v>
      </c>
      <c r="B56" s="130" t="str">
        <f t="shared" si="8"/>
        <v>Please complete</v>
      </c>
      <c r="C56" s="37"/>
      <c r="D56" s="256" t="s">
        <v>427</v>
      </c>
      <c r="E56" s="255"/>
      <c r="F56" s="254" t="s">
        <v>422</v>
      </c>
      <c r="G56" s="146"/>
      <c r="H56" s="146"/>
      <c r="I56" s="92"/>
    </row>
    <row r="57" spans="1:740" s="93" customFormat="1" ht="15">
      <c r="A57" s="583">
        <f t="shared" si="7"/>
        <v>1</v>
      </c>
      <c r="B57" s="130" t="str">
        <f t="shared" si="8"/>
        <v>Please complete</v>
      </c>
      <c r="C57" s="37"/>
      <c r="D57" s="256" t="s">
        <v>428</v>
      </c>
      <c r="E57" s="255"/>
      <c r="F57" s="254" t="s">
        <v>422</v>
      </c>
      <c r="G57" s="146"/>
      <c r="H57" s="146"/>
      <c r="I57" s="92"/>
    </row>
    <row r="58" spans="1:740" s="93" customFormat="1" ht="15">
      <c r="A58" s="583">
        <f t="shared" si="7"/>
        <v>1</v>
      </c>
      <c r="B58" s="130" t="str">
        <f t="shared" si="8"/>
        <v>Please complete</v>
      </c>
      <c r="C58" s="37"/>
      <c r="D58" s="256" t="s">
        <v>429</v>
      </c>
      <c r="E58" s="255"/>
      <c r="F58" s="254" t="s">
        <v>422</v>
      </c>
      <c r="G58" s="146"/>
      <c r="H58" s="146"/>
      <c r="I58" s="92"/>
    </row>
    <row r="59" spans="1:740" s="93" customFormat="1" ht="15">
      <c r="A59" s="583">
        <f t="shared" si="7"/>
        <v>1</v>
      </c>
      <c r="B59" s="130" t="str">
        <f t="shared" si="8"/>
        <v>Please complete</v>
      </c>
      <c r="C59" s="37"/>
      <c r="D59" s="256" t="s">
        <v>430</v>
      </c>
      <c r="E59" s="255"/>
      <c r="F59" s="254" t="s">
        <v>422</v>
      </c>
      <c r="G59" s="146"/>
      <c r="H59" s="146"/>
      <c r="I59" s="92"/>
    </row>
    <row r="60" spans="1:740" s="93" customFormat="1">
      <c r="B60" s="37"/>
      <c r="C60" s="37"/>
      <c r="D60" s="256"/>
      <c r="E60" s="37"/>
      <c r="F60" s="37"/>
      <c r="I60" s="92"/>
    </row>
    <row r="61" spans="1:740" s="57" customFormat="1" ht="13.5" thickBot="1">
      <c r="B61" s="41"/>
      <c r="C61" s="37"/>
      <c r="D61" s="37"/>
      <c r="E61" s="41"/>
      <c r="F61" s="41"/>
      <c r="G61" s="93"/>
      <c r="H61" s="93"/>
      <c r="I61" s="92"/>
    </row>
    <row r="62" spans="1:740" s="57" customFormat="1" ht="15.75">
      <c r="B62" s="41"/>
      <c r="C62" s="152"/>
      <c r="D62" s="250" t="s">
        <v>431</v>
      </c>
      <c r="E62" s="251"/>
      <c r="F62" s="251"/>
      <c r="G62" s="96"/>
      <c r="H62" s="93"/>
      <c r="I62" s="92"/>
    </row>
    <row r="63" spans="1:740" s="93" customFormat="1">
      <c r="B63" s="182" t="s">
        <v>68</v>
      </c>
      <c r="C63" s="37"/>
      <c r="D63" s="151"/>
      <c r="E63" s="37"/>
      <c r="F63" s="37"/>
      <c r="I63" s="92"/>
    </row>
    <row r="64" spans="1:740" s="93" customFormat="1" ht="15">
      <c r="A64" s="583">
        <f t="shared" ref="A64:A72" si="9">IF(B64="",0,1)</f>
        <v>1</v>
      </c>
      <c r="B64" s="130" t="str">
        <f t="shared" ref="B64:B72" si="10">IF(ISBLANK(G64),"Please complete","")</f>
        <v>Please complete</v>
      </c>
      <c r="C64" s="37"/>
      <c r="D64" s="256" t="s">
        <v>432</v>
      </c>
      <c r="E64" s="255"/>
      <c r="F64" s="46" t="s">
        <v>422</v>
      </c>
      <c r="G64" s="146"/>
      <c r="H64" s="146"/>
      <c r="I64" s="92"/>
    </row>
    <row r="65" spans="1:9" s="93" customFormat="1" ht="15">
      <c r="A65" s="583">
        <f t="shared" si="9"/>
        <v>1</v>
      </c>
      <c r="B65" s="130" t="str">
        <f t="shared" si="10"/>
        <v>Please complete</v>
      </c>
      <c r="C65" s="37"/>
      <c r="D65" s="256" t="s">
        <v>433</v>
      </c>
      <c r="E65" s="255"/>
      <c r="F65" s="46" t="s">
        <v>422</v>
      </c>
      <c r="G65" s="146"/>
      <c r="H65" s="146"/>
      <c r="I65" s="92"/>
    </row>
    <row r="66" spans="1:9" s="93" customFormat="1" ht="15">
      <c r="A66" s="583">
        <f t="shared" si="9"/>
        <v>1</v>
      </c>
      <c r="B66" s="130" t="str">
        <f t="shared" si="10"/>
        <v>Please complete</v>
      </c>
      <c r="C66" s="37"/>
      <c r="D66" s="256" t="s">
        <v>434</v>
      </c>
      <c r="E66" s="255"/>
      <c r="F66" s="46" t="s">
        <v>422</v>
      </c>
      <c r="G66" s="146"/>
      <c r="H66" s="146"/>
      <c r="I66" s="92"/>
    </row>
    <row r="67" spans="1:9" s="93" customFormat="1" ht="15">
      <c r="A67" s="583">
        <f t="shared" si="9"/>
        <v>1</v>
      </c>
      <c r="B67" s="130" t="str">
        <f t="shared" si="10"/>
        <v>Please complete</v>
      </c>
      <c r="C67" s="37"/>
      <c r="D67" s="256" t="s">
        <v>435</v>
      </c>
      <c r="E67" s="255"/>
      <c r="F67" s="46" t="s">
        <v>422</v>
      </c>
      <c r="G67" s="146"/>
      <c r="H67" s="146"/>
      <c r="I67" s="92"/>
    </row>
    <row r="68" spans="1:9" s="93" customFormat="1" ht="15">
      <c r="A68" s="583">
        <f t="shared" si="9"/>
        <v>1</v>
      </c>
      <c r="B68" s="130" t="str">
        <f t="shared" si="10"/>
        <v>Please complete</v>
      </c>
      <c r="C68" s="37"/>
      <c r="D68" s="257" t="s">
        <v>436</v>
      </c>
      <c r="E68" s="255"/>
      <c r="F68" s="46" t="s">
        <v>422</v>
      </c>
      <c r="G68" s="146"/>
      <c r="H68" s="146"/>
      <c r="I68" s="92"/>
    </row>
    <row r="69" spans="1:9" s="93" customFormat="1" ht="15">
      <c r="A69" s="583">
        <f t="shared" si="9"/>
        <v>1</v>
      </c>
      <c r="B69" s="130" t="str">
        <f t="shared" si="10"/>
        <v>Please complete</v>
      </c>
      <c r="C69" s="37"/>
      <c r="D69" s="256" t="s">
        <v>437</v>
      </c>
      <c r="E69" s="255"/>
      <c r="F69" s="46" t="s">
        <v>422</v>
      </c>
      <c r="G69" s="146"/>
      <c r="H69" s="146"/>
      <c r="I69" s="92"/>
    </row>
    <row r="70" spans="1:9" s="93" customFormat="1" ht="15">
      <c r="A70" s="583">
        <f t="shared" si="9"/>
        <v>1</v>
      </c>
      <c r="B70" s="130" t="str">
        <f t="shared" si="10"/>
        <v>Please complete</v>
      </c>
      <c r="C70" s="37"/>
      <c r="D70" s="256" t="s">
        <v>438</v>
      </c>
      <c r="E70" s="255"/>
      <c r="F70" s="46" t="s">
        <v>422</v>
      </c>
      <c r="G70" s="146"/>
      <c r="H70" s="146"/>
      <c r="I70" s="92"/>
    </row>
    <row r="71" spans="1:9" s="93" customFormat="1" ht="15">
      <c r="A71" s="583">
        <f t="shared" si="9"/>
        <v>1</v>
      </c>
      <c r="B71" s="130" t="str">
        <f t="shared" si="10"/>
        <v>Please complete</v>
      </c>
      <c r="C71" s="37"/>
      <c r="D71" s="256" t="s">
        <v>439</v>
      </c>
      <c r="E71" s="255"/>
      <c r="F71" s="46" t="s">
        <v>422</v>
      </c>
      <c r="G71" s="146"/>
      <c r="H71" s="146"/>
      <c r="I71" s="92"/>
    </row>
    <row r="72" spans="1:9" s="93" customFormat="1" ht="15">
      <c r="A72" s="583">
        <f t="shared" si="9"/>
        <v>1</v>
      </c>
      <c r="B72" s="130" t="str">
        <f t="shared" si="10"/>
        <v>Please complete</v>
      </c>
      <c r="C72" s="37"/>
      <c r="D72" s="256" t="s">
        <v>440</v>
      </c>
      <c r="E72" s="37"/>
      <c r="F72" s="46" t="s">
        <v>422</v>
      </c>
      <c r="G72" s="146"/>
      <c r="H72" s="146"/>
      <c r="I72" s="92"/>
    </row>
    <row r="73" spans="1:9" s="57" customFormat="1">
      <c r="B73" s="41"/>
      <c r="C73" s="37"/>
      <c r="D73" s="37"/>
      <c r="E73" s="41"/>
      <c r="F73" s="41"/>
      <c r="G73" s="93"/>
      <c r="H73" s="95"/>
      <c r="I73" s="92"/>
    </row>
    <row r="74" spans="1:9" s="57" customFormat="1" ht="13.5" thickBot="1">
      <c r="B74" s="41"/>
      <c r="C74" s="37"/>
      <c r="D74" s="37"/>
      <c r="E74" s="41"/>
      <c r="F74" s="41"/>
      <c r="G74" s="93"/>
      <c r="H74" s="93"/>
      <c r="I74" s="92"/>
    </row>
    <row r="75" spans="1:9" s="57" customFormat="1" ht="15.75">
      <c r="B75" s="41"/>
      <c r="C75" s="152"/>
      <c r="D75" s="250" t="s">
        <v>441</v>
      </c>
      <c r="E75" s="251"/>
      <c r="F75" s="251"/>
      <c r="G75" s="96"/>
      <c r="H75" s="95" t="s">
        <v>389</v>
      </c>
      <c r="I75" s="92"/>
    </row>
    <row r="76" spans="1:9" s="93" customFormat="1">
      <c r="B76" s="182" t="s">
        <v>68</v>
      </c>
      <c r="C76" s="37"/>
      <c r="D76" s="151"/>
      <c r="E76" s="37"/>
      <c r="F76" s="37"/>
      <c r="I76" s="92"/>
    </row>
    <row r="77" spans="1:9" s="93" customFormat="1" ht="15">
      <c r="A77" s="583">
        <f t="shared" ref="A77:A85" si="11">IF(B77="",0,1)</f>
        <v>1</v>
      </c>
      <c r="B77" s="130" t="str">
        <f t="shared" ref="B77:B85" si="12">IF(ISBLANK(G77),"Please complete","")</f>
        <v>Please complete</v>
      </c>
      <c r="C77" s="37"/>
      <c r="D77" s="256" t="s">
        <v>442</v>
      </c>
      <c r="E77" s="255"/>
      <c r="F77" s="46" t="s">
        <v>422</v>
      </c>
      <c r="G77" s="146"/>
      <c r="H77" s="146"/>
      <c r="I77" s="92"/>
    </row>
    <row r="78" spans="1:9" s="93" customFormat="1" ht="15">
      <c r="A78" s="583">
        <f t="shared" si="11"/>
        <v>1</v>
      </c>
      <c r="B78" s="130" t="str">
        <f t="shared" si="12"/>
        <v>Please complete</v>
      </c>
      <c r="C78" s="37"/>
      <c r="D78" s="256" t="s">
        <v>443</v>
      </c>
      <c r="E78" s="255"/>
      <c r="F78" s="46" t="s">
        <v>422</v>
      </c>
      <c r="G78" s="146"/>
      <c r="H78" s="146"/>
      <c r="I78" s="92"/>
    </row>
    <row r="79" spans="1:9" s="93" customFormat="1" ht="15">
      <c r="A79" s="583">
        <f t="shared" si="11"/>
        <v>1</v>
      </c>
      <c r="B79" s="130" t="str">
        <f>IF(ISBLANK(G79),"Please complete","")</f>
        <v>Please complete</v>
      </c>
      <c r="C79" s="37"/>
      <c r="D79" s="256" t="s">
        <v>444</v>
      </c>
      <c r="E79" s="255"/>
      <c r="F79" s="46" t="s">
        <v>422</v>
      </c>
      <c r="G79" s="146"/>
      <c r="H79" s="146"/>
      <c r="I79" s="92"/>
    </row>
    <row r="80" spans="1:9" s="93" customFormat="1" ht="15">
      <c r="A80" s="583">
        <f t="shared" si="11"/>
        <v>1</v>
      </c>
      <c r="B80" s="130" t="str">
        <f t="shared" si="12"/>
        <v>Please complete</v>
      </c>
      <c r="C80" s="37"/>
      <c r="D80" s="256" t="s">
        <v>445</v>
      </c>
      <c r="E80" s="255"/>
      <c r="F80" s="46" t="s">
        <v>422</v>
      </c>
      <c r="G80" s="146"/>
      <c r="H80" s="146"/>
      <c r="I80" s="92"/>
    </row>
    <row r="81" spans="1:9" s="93" customFormat="1" ht="15">
      <c r="A81" s="583">
        <f t="shared" si="11"/>
        <v>1</v>
      </c>
      <c r="B81" s="130" t="str">
        <f t="shared" si="12"/>
        <v>Please complete</v>
      </c>
      <c r="C81" s="37"/>
      <c r="D81" s="257" t="s">
        <v>446</v>
      </c>
      <c r="E81" s="255"/>
      <c r="F81" s="46" t="s">
        <v>422</v>
      </c>
      <c r="G81" s="146"/>
      <c r="H81" s="146"/>
      <c r="I81" s="92"/>
    </row>
    <row r="82" spans="1:9" s="93" customFormat="1" ht="15">
      <c r="A82" s="583">
        <f t="shared" si="11"/>
        <v>1</v>
      </c>
      <c r="B82" s="130" t="str">
        <f t="shared" si="12"/>
        <v>Please complete</v>
      </c>
      <c r="C82" s="37"/>
      <c r="D82" s="256" t="s">
        <v>447</v>
      </c>
      <c r="E82" s="255"/>
      <c r="F82" s="46" t="s">
        <v>422</v>
      </c>
      <c r="G82" s="146"/>
      <c r="H82" s="146"/>
      <c r="I82" s="92"/>
    </row>
    <row r="83" spans="1:9" s="93" customFormat="1" ht="15">
      <c r="A83" s="583">
        <f t="shared" si="11"/>
        <v>1</v>
      </c>
      <c r="B83" s="130" t="str">
        <f t="shared" si="12"/>
        <v>Please complete</v>
      </c>
      <c r="C83" s="37"/>
      <c r="D83" s="256" t="s">
        <v>448</v>
      </c>
      <c r="E83" s="255"/>
      <c r="F83" s="46" t="s">
        <v>422</v>
      </c>
      <c r="G83" s="146"/>
      <c r="H83" s="146"/>
      <c r="I83" s="92"/>
    </row>
    <row r="84" spans="1:9" s="93" customFormat="1" ht="15">
      <c r="A84" s="583">
        <f t="shared" si="11"/>
        <v>1</v>
      </c>
      <c r="B84" s="130" t="str">
        <f t="shared" si="12"/>
        <v>Please complete</v>
      </c>
      <c r="C84" s="37"/>
      <c r="D84" s="256" t="s">
        <v>449</v>
      </c>
      <c r="E84" s="255"/>
      <c r="F84" s="46" t="s">
        <v>422</v>
      </c>
      <c r="G84" s="146"/>
      <c r="H84" s="146"/>
      <c r="I84" s="92"/>
    </row>
    <row r="85" spans="1:9" s="93" customFormat="1" ht="15">
      <c r="A85" s="583">
        <f t="shared" si="11"/>
        <v>1</v>
      </c>
      <c r="B85" s="130" t="str">
        <f t="shared" si="12"/>
        <v>Please complete</v>
      </c>
      <c r="C85" s="37"/>
      <c r="D85" s="256" t="s">
        <v>450</v>
      </c>
      <c r="E85" s="37"/>
      <c r="F85" s="46" t="s">
        <v>422</v>
      </c>
      <c r="G85" s="146"/>
      <c r="H85" s="146"/>
      <c r="I85" s="92"/>
    </row>
    <row r="86" spans="1:9"/>
    <row r="87" spans="1:9"/>
    <row r="88" spans="1:9"/>
    <row r="89" spans="1:9"/>
    <row r="90" spans="1:9"/>
    <row r="91" spans="1:9"/>
    <row r="92" spans="1:9"/>
    <row r="93" spans="1:9"/>
    <row r="94" spans="1:9"/>
    <row r="95" spans="1:9"/>
    <row r="96" spans="1:9"/>
    <row r="97"/>
    <row r="98"/>
    <row r="99"/>
    <row r="100"/>
    <row r="101"/>
    <row r="102"/>
    <row r="103"/>
    <row r="104"/>
    <row r="105"/>
    <row r="106"/>
    <row r="107"/>
    <row r="108"/>
    <row r="109"/>
    <row r="110"/>
    <row r="111"/>
  </sheetData>
  <sheetProtection algorithmName="SHA-512" hashValue="+t7CTO3xFYzVv5py4EluIqmnZzhyS7MSVPXjPgrNZrrgk78TZAbY+mGZxCaNF4xCDzcLg8BndP3H31cSJAMq1g==" saltValue="3zRHPllJOw6Psx2mmCDTRQ==" spinCount="100000" sheet="1" objects="1" scenarios="1"/>
  <conditionalFormatting sqref="A9">
    <cfRule type="cellIs" dxfId="128" priority="37" operator="equal">
      <formula>1</formula>
    </cfRule>
  </conditionalFormatting>
  <conditionalFormatting sqref="A14:A22">
    <cfRule type="cellIs" dxfId="127" priority="36" operator="equal">
      <formula>1</formula>
    </cfRule>
  </conditionalFormatting>
  <conditionalFormatting sqref="A26:A32">
    <cfRule type="cellIs" dxfId="126" priority="14" operator="equal">
      <formula>1</formula>
    </cfRule>
  </conditionalFormatting>
  <conditionalFormatting sqref="A36:A47">
    <cfRule type="cellIs" dxfId="125" priority="34" operator="equal">
      <formula>1</formula>
    </cfRule>
  </conditionalFormatting>
  <conditionalFormatting sqref="A51:A59">
    <cfRule type="cellIs" dxfId="124" priority="33" operator="equal">
      <formula>1</formula>
    </cfRule>
  </conditionalFormatting>
  <conditionalFormatting sqref="A64:A72">
    <cfRule type="cellIs" dxfId="123" priority="32" operator="equal">
      <formula>1</formula>
    </cfRule>
  </conditionalFormatting>
  <conditionalFormatting sqref="A77:A85">
    <cfRule type="cellIs" dxfId="122" priority="31" operator="equal">
      <formula>1</formula>
    </cfRule>
  </conditionalFormatting>
  <conditionalFormatting sqref="B4">
    <cfRule type="cellIs" dxfId="121" priority="30" operator="greaterThan">
      <formula>0</formula>
    </cfRule>
  </conditionalFormatting>
  <conditionalFormatting sqref="B9">
    <cfRule type="cellIs" dxfId="120" priority="58" operator="equal">
      <formula>1</formula>
    </cfRule>
  </conditionalFormatting>
  <conditionalFormatting sqref="B14:B22">
    <cfRule type="cellIs" dxfId="119" priority="53" operator="equal">
      <formula>1</formula>
    </cfRule>
  </conditionalFormatting>
  <conditionalFormatting sqref="B26:B32">
    <cfRule type="cellIs" dxfId="118" priority="12" operator="equal">
      <formula>1</formula>
    </cfRule>
  </conditionalFormatting>
  <conditionalFormatting sqref="B36:B47">
    <cfRule type="cellIs" dxfId="117" priority="63" operator="equal">
      <formula>1</formula>
    </cfRule>
  </conditionalFormatting>
  <conditionalFormatting sqref="B51:B59">
    <cfRule type="cellIs" dxfId="116" priority="61" operator="equal">
      <formula>1</formula>
    </cfRule>
  </conditionalFormatting>
  <conditionalFormatting sqref="B64:B72">
    <cfRule type="cellIs" dxfId="115" priority="60" operator="equal">
      <formula>1</formula>
    </cfRule>
  </conditionalFormatting>
  <conditionalFormatting sqref="B77:B85">
    <cfRule type="cellIs" dxfId="114" priority="59" operator="equal">
      <formula>1</formula>
    </cfRule>
  </conditionalFormatting>
  <conditionalFormatting sqref="B11:H33">
    <cfRule type="expression" dxfId="113" priority="2">
      <formula>$F$9="Please Select"</formula>
    </cfRule>
  </conditionalFormatting>
  <conditionalFormatting sqref="B12:H23">
    <cfRule type="expression" dxfId="112" priority="8">
      <formula>$F$9="BESS"</formula>
    </cfRule>
  </conditionalFormatting>
  <conditionalFormatting sqref="B12:H33">
    <cfRule type="expression" dxfId="111" priority="46">
      <formula>$F$9="Wind"</formula>
    </cfRule>
  </conditionalFormatting>
  <conditionalFormatting sqref="B24:H33">
    <cfRule type="expression" dxfId="110" priority="11">
      <formula>$F$9="PV"</formula>
    </cfRule>
  </conditionalFormatting>
  <conditionalFormatting sqref="G14:H22">
    <cfRule type="expression" dxfId="109" priority="54">
      <formula>G$36=1</formula>
    </cfRule>
  </conditionalFormatting>
  <conditionalFormatting sqref="G23:H23">
    <cfRule type="cellIs" dxfId="108" priority="43" operator="equal">
      <formula>1</formula>
    </cfRule>
  </conditionalFormatting>
  <conditionalFormatting sqref="G26:H32">
    <cfRule type="expression" dxfId="107" priority="13">
      <formula>G$36=1</formula>
    </cfRule>
  </conditionalFormatting>
  <conditionalFormatting sqref="G33:H33">
    <cfRule type="cellIs" dxfId="106" priority="3" operator="equal">
      <formula>1</formula>
    </cfRule>
  </conditionalFormatting>
  <conditionalFormatting sqref="G36:H47">
    <cfRule type="expression" dxfId="105" priority="64">
      <formula>G$36=1</formula>
    </cfRule>
  </conditionalFormatting>
  <conditionalFormatting sqref="G51:H59">
    <cfRule type="expression" dxfId="104" priority="66">
      <formula>G$36=1</formula>
    </cfRule>
  </conditionalFormatting>
  <conditionalFormatting sqref="G64:H72">
    <cfRule type="expression" dxfId="103" priority="68">
      <formula>G$36=1</formula>
    </cfRule>
  </conditionalFormatting>
  <conditionalFormatting sqref="G77:H85">
    <cfRule type="expression" dxfId="102" priority="70">
      <formula>G$36=1</formula>
    </cfRule>
  </conditionalFormatting>
  <dataValidations count="1">
    <dataValidation type="list" allowBlank="1" showInputMessage="1" showErrorMessage="1" sqref="F9" xr:uid="{211453F5-FFC6-439A-AA37-BA91DA3ECB0F}">
      <formula1>"Please Select,PV,BESS,PV+BESS"</formula1>
    </dataValidation>
  </dataValidations>
  <hyperlinks>
    <hyperlink ref="B1" location="'Cover Page'!A1" display="Back to Cover Page" xr:uid="{427A8CE6-DD1B-4B5F-9E1C-A951D39C82B8}"/>
  </hyperlinks>
  <pageMargins left="0.25" right="0.25" top="0.75" bottom="0.75" header="0.3" footer="0.3"/>
  <pageSetup paperSize="9" scale="5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00B95-35CD-4714-B337-C0231450FB03}">
  <sheetPr codeName="Sheet6">
    <tabColor rgb="FF031F73"/>
  </sheetPr>
  <dimension ref="A1:J191"/>
  <sheetViews>
    <sheetView showGridLines="0" topLeftCell="A40" zoomScale="60" zoomScaleNormal="60" zoomScaleSheetLayoutView="55" workbookViewId="0">
      <selection activeCell="D55" sqref="D55"/>
    </sheetView>
  </sheetViews>
  <sheetFormatPr defaultColWidth="0" defaultRowHeight="12.75" zeroHeight="1"/>
  <cols>
    <col min="1" max="1" width="2.42578125" style="56" customWidth="1"/>
    <col min="2" max="2" width="41.42578125" style="56" customWidth="1"/>
    <col min="3" max="3" width="14.5703125" style="56" customWidth="1"/>
    <col min="4" max="4" width="26.5703125" style="56" customWidth="1"/>
    <col min="5" max="5" width="54.7109375" style="56" customWidth="1"/>
    <col min="6" max="6" width="38.28515625" style="56" customWidth="1"/>
    <col min="7" max="7" width="30.5703125" style="56" bestFit="1" customWidth="1"/>
    <col min="8" max="8" width="8.85546875" style="56" customWidth="1"/>
    <col min="9" max="9" width="8.85546875" style="56" hidden="1" customWidth="1"/>
    <col min="10" max="10" width="0" style="56" hidden="1" customWidth="1"/>
    <col min="11" max="16384" width="8.85546875" style="56" hidden="1"/>
  </cols>
  <sheetData>
    <row r="1" spans="1:9" ht="14.25">
      <c r="B1" s="499" t="s">
        <v>49</v>
      </c>
    </row>
    <row r="2" spans="1:9"/>
    <row r="3" spans="1:9" s="3" customFormat="1" ht="15">
      <c r="B3" s="1" t="s">
        <v>451</v>
      </c>
      <c r="C3" s="4"/>
      <c r="D3" s="4"/>
      <c r="E3" s="4"/>
    </row>
    <row r="4" spans="1:9" s="3" customFormat="1" ht="15">
      <c r="B4" s="1" t="s">
        <v>69</v>
      </c>
      <c r="C4" s="5"/>
      <c r="E4" s="1" t="s">
        <v>76</v>
      </c>
      <c r="F4" s="5"/>
    </row>
    <row r="5" spans="1:9" s="3" customFormat="1" ht="15">
      <c r="B5" s="1" t="s">
        <v>83</v>
      </c>
      <c r="C5" s="5"/>
      <c r="E5" s="1" t="s">
        <v>382</v>
      </c>
      <c r="F5" s="5"/>
    </row>
    <row r="6" spans="1:9" s="3" customFormat="1" ht="15">
      <c r="B6" s="1" t="s">
        <v>85</v>
      </c>
      <c r="C6" s="7"/>
      <c r="E6" s="2"/>
    </row>
    <row r="7" spans="1:9" s="41" customFormat="1" ht="13.5" thickBot="1">
      <c r="B7" s="40"/>
      <c r="E7" s="40"/>
      <c r="F7" s="42"/>
      <c r="G7" s="42"/>
      <c r="H7" s="48"/>
    </row>
    <row r="8" spans="1:9" s="41" customFormat="1" ht="15.75">
      <c r="A8" s="43"/>
      <c r="B8" s="177" t="s">
        <v>153</v>
      </c>
      <c r="C8" s="177"/>
      <c r="D8" s="177"/>
      <c r="E8" s="43"/>
      <c r="F8" s="43"/>
      <c r="G8" s="43"/>
      <c r="H8" s="48"/>
    </row>
    <row r="9" spans="1:9" s="41" customFormat="1" ht="67.150000000000006" customHeight="1" thickBot="1">
      <c r="B9" s="667" t="s">
        <v>452</v>
      </c>
      <c r="C9" s="667"/>
      <c r="D9" s="667"/>
      <c r="E9" s="667"/>
      <c r="F9" s="667"/>
      <c r="G9" s="48"/>
      <c r="H9" s="48"/>
      <c r="I9" s="48"/>
    </row>
    <row r="10" spans="1:9" s="41" customFormat="1" ht="30">
      <c r="B10" s="178" t="s">
        <v>453</v>
      </c>
      <c r="C10" s="180" t="s">
        <v>454</v>
      </c>
      <c r="D10" s="178" t="s">
        <v>455</v>
      </c>
      <c r="E10" s="178" t="s">
        <v>456</v>
      </c>
      <c r="F10" s="180" t="s">
        <v>457</v>
      </c>
      <c r="G10" s="178" t="s">
        <v>458</v>
      </c>
    </row>
    <row r="11" spans="1:9" s="37" customFormat="1">
      <c r="B11" s="67" t="s">
        <v>459</v>
      </c>
      <c r="C11" s="68"/>
      <c r="D11" s="69"/>
      <c r="E11" s="69"/>
      <c r="F11" s="70"/>
    </row>
    <row r="12" spans="1:9" s="41" customFormat="1" ht="15">
      <c r="B12" s="71"/>
      <c r="C12" s="71"/>
      <c r="D12" s="72">
        <v>0</v>
      </c>
      <c r="E12" s="71"/>
      <c r="F12" s="71"/>
      <c r="G12" s="71"/>
    </row>
    <row r="13" spans="1:9" s="41" customFormat="1" ht="15">
      <c r="B13" s="71"/>
      <c r="C13" s="71"/>
      <c r="D13" s="72">
        <v>0</v>
      </c>
      <c r="E13" s="71"/>
      <c r="F13" s="71"/>
      <c r="G13" s="71"/>
    </row>
    <row r="14" spans="1:9" s="41" customFormat="1" ht="15">
      <c r="B14" s="71"/>
      <c r="C14" s="71"/>
      <c r="D14" s="72">
        <v>0</v>
      </c>
      <c r="E14" s="71"/>
      <c r="F14" s="71"/>
      <c r="G14" s="71"/>
    </row>
    <row r="15" spans="1:9" s="41" customFormat="1" ht="15">
      <c r="B15" s="71"/>
      <c r="C15" s="71"/>
      <c r="D15" s="72">
        <v>0</v>
      </c>
      <c r="E15" s="71"/>
      <c r="F15" s="71"/>
      <c r="G15" s="71"/>
    </row>
    <row r="16" spans="1:9" s="41" customFormat="1" ht="15">
      <c r="B16" s="71"/>
      <c r="C16" s="71"/>
      <c r="D16" s="72">
        <v>0</v>
      </c>
      <c r="E16" s="71"/>
      <c r="F16" s="71"/>
      <c r="G16" s="71"/>
    </row>
    <row r="17" spans="1:8" s="41" customFormat="1" ht="15">
      <c r="B17" s="71"/>
      <c r="C17" s="71"/>
      <c r="D17" s="72">
        <v>0</v>
      </c>
      <c r="E17" s="71"/>
      <c r="F17" s="71"/>
      <c r="G17" s="71"/>
    </row>
    <row r="18" spans="1:8" s="41" customFormat="1" ht="15">
      <c r="B18" s="71"/>
      <c r="C18" s="71"/>
      <c r="D18" s="72">
        <v>0</v>
      </c>
      <c r="E18" s="71"/>
      <c r="F18" s="71"/>
      <c r="G18" s="71"/>
    </row>
    <row r="19" spans="1:8" s="41" customFormat="1" ht="15">
      <c r="B19" s="71"/>
      <c r="C19" s="71"/>
      <c r="D19" s="72">
        <v>0</v>
      </c>
      <c r="E19" s="71"/>
      <c r="F19" s="71"/>
      <c r="G19" s="71"/>
    </row>
    <row r="20" spans="1:8" customFormat="1"/>
    <row r="21" spans="1:8" s="37" customFormat="1">
      <c r="B21" s="73" t="s">
        <v>460</v>
      </c>
      <c r="C21" s="68"/>
      <c r="D21" s="69"/>
      <c r="E21" s="69"/>
      <c r="F21" s="74"/>
    </row>
    <row r="22" spans="1:8" s="41" customFormat="1" ht="15">
      <c r="B22" s="71"/>
      <c r="C22" s="71"/>
      <c r="D22" s="72">
        <v>0</v>
      </c>
      <c r="E22" s="71"/>
      <c r="F22" s="71"/>
    </row>
    <row r="23" spans="1:8" s="41" customFormat="1" ht="15">
      <c r="B23" s="71"/>
      <c r="C23" s="71"/>
      <c r="D23" s="72">
        <v>0</v>
      </c>
      <c r="E23" s="71"/>
      <c r="F23" s="71"/>
    </row>
    <row r="24" spans="1:8" s="41" customFormat="1" ht="15">
      <c r="B24" s="71"/>
      <c r="C24" s="71"/>
      <c r="D24" s="72">
        <v>0</v>
      </c>
      <c r="E24" s="71"/>
      <c r="F24" s="71"/>
    </row>
    <row r="25" spans="1:8" s="41" customFormat="1" ht="15">
      <c r="B25" s="71"/>
      <c r="C25" s="71"/>
      <c r="D25" s="72">
        <v>0</v>
      </c>
      <c r="E25" s="71"/>
      <c r="F25" s="71"/>
    </row>
    <row r="26" spans="1:8" s="41" customFormat="1" ht="15">
      <c r="B26" s="71"/>
      <c r="C26" s="71"/>
      <c r="D26" s="72">
        <v>0</v>
      </c>
      <c r="E26" s="71"/>
      <c r="F26" s="71"/>
    </row>
    <row r="27" spans="1:8" s="41" customFormat="1" ht="15">
      <c r="B27" s="71"/>
      <c r="C27" s="71"/>
      <c r="D27" s="72">
        <v>0</v>
      </c>
      <c r="E27" s="71"/>
      <c r="F27" s="71"/>
    </row>
    <row r="28" spans="1:8" s="41" customFormat="1" ht="15">
      <c r="B28" s="71"/>
      <c r="C28" s="71"/>
      <c r="D28" s="72">
        <v>0</v>
      </c>
      <c r="E28" s="71"/>
      <c r="F28" s="71"/>
    </row>
    <row r="29" spans="1:8" s="41" customFormat="1" ht="15">
      <c r="B29" s="71"/>
      <c r="C29" s="71"/>
      <c r="D29" s="72">
        <v>0</v>
      </c>
      <c r="E29" s="71"/>
      <c r="F29" s="71"/>
    </row>
    <row r="30" spans="1:8" s="41" customFormat="1"/>
    <row r="31" spans="1:8" s="41" customFormat="1" ht="13.5" thickBot="1">
      <c r="B31" s="40"/>
      <c r="E31" s="40"/>
      <c r="F31" s="42" t="s">
        <v>389</v>
      </c>
      <c r="G31" s="42"/>
      <c r="H31" s="48"/>
    </row>
    <row r="32" spans="1:8" s="41" customFormat="1" ht="15.75">
      <c r="A32" s="43"/>
      <c r="B32" s="177" t="s">
        <v>461</v>
      </c>
      <c r="C32" s="177"/>
      <c r="D32" s="177"/>
      <c r="E32" s="43"/>
      <c r="F32" s="43"/>
      <c r="G32" s="43"/>
      <c r="H32" s="48"/>
    </row>
    <row r="33" spans="2:10" s="41" customFormat="1" ht="13.5" thickBot="1"/>
    <row r="34" spans="2:10" s="41" customFormat="1" ht="15">
      <c r="B34" s="178" t="s">
        <v>462</v>
      </c>
      <c r="C34" s="178" t="s">
        <v>463</v>
      </c>
      <c r="D34" s="178" t="s">
        <v>464</v>
      </c>
      <c r="E34" s="178" t="s">
        <v>465</v>
      </c>
      <c r="F34" s="178" t="s">
        <v>458</v>
      </c>
      <c r="H34" s="52" t="s">
        <v>458</v>
      </c>
      <c r="I34" s="52"/>
      <c r="J34" s="40"/>
    </row>
    <row r="35" spans="2:10" s="41" customFormat="1">
      <c r="B35" s="44"/>
      <c r="C35" s="53"/>
      <c r="D35" s="40"/>
      <c r="E35" s="40"/>
      <c r="F35" s="40"/>
      <c r="H35" s="54"/>
      <c r="I35" s="40"/>
      <c r="J35" s="40"/>
    </row>
    <row r="36" spans="2:10" s="41" customFormat="1" ht="15">
      <c r="B36" s="119" t="s">
        <v>466</v>
      </c>
      <c r="C36" s="71"/>
      <c r="D36" s="120">
        <v>0</v>
      </c>
      <c r="E36" s="121"/>
      <c r="F36" s="121"/>
      <c r="H36" s="55"/>
      <c r="I36" s="40"/>
      <c r="J36" s="40"/>
    </row>
    <row r="37" spans="2:10" s="41" customFormat="1" ht="15">
      <c r="B37" s="119" t="s">
        <v>466</v>
      </c>
      <c r="C37" s="71"/>
      <c r="D37" s="121"/>
      <c r="E37" s="121"/>
      <c r="F37" s="121"/>
      <c r="H37" s="55"/>
      <c r="I37" s="40"/>
      <c r="J37" s="40"/>
    </row>
    <row r="38" spans="2:10" s="41" customFormat="1" ht="15">
      <c r="B38" s="119" t="s">
        <v>466</v>
      </c>
      <c r="C38" s="71"/>
      <c r="D38" s="121"/>
      <c r="E38" s="121"/>
      <c r="F38" s="121"/>
    </row>
    <row r="39" spans="2:10" s="41" customFormat="1" ht="15">
      <c r="B39" s="119" t="s">
        <v>466</v>
      </c>
      <c r="C39" s="71"/>
      <c r="D39" s="121"/>
      <c r="E39" s="121"/>
      <c r="F39" s="121"/>
    </row>
    <row r="40" spans="2:10" s="41" customFormat="1" ht="15">
      <c r="B40" s="119" t="s">
        <v>466</v>
      </c>
      <c r="C40" s="71"/>
      <c r="D40" s="121"/>
      <c r="E40" s="121"/>
      <c r="F40" s="121"/>
    </row>
    <row r="41" spans="2:10" customFormat="1"/>
    <row r="42" spans="2:10" s="41" customFormat="1"/>
    <row r="43" spans="2:10" s="41" customFormat="1">
      <c r="B43" s="73" t="s">
        <v>467</v>
      </c>
      <c r="C43" s="68"/>
      <c r="D43" s="69"/>
      <c r="E43" s="69"/>
      <c r="F43" s="74"/>
    </row>
    <row r="44" spans="2:10" s="41" customFormat="1" ht="15">
      <c r="B44" s="121"/>
      <c r="C44" s="71"/>
      <c r="D44" s="120"/>
      <c r="E44" s="121"/>
      <c r="F44" s="121"/>
    </row>
    <row r="45" spans="2:10" s="41" customFormat="1" ht="15">
      <c r="B45" s="121"/>
      <c r="C45" s="71"/>
      <c r="D45" s="121"/>
      <c r="E45" s="121"/>
      <c r="F45" s="121"/>
    </row>
    <row r="46" spans="2:10" s="41" customFormat="1" ht="15">
      <c r="B46" s="121"/>
      <c r="C46" s="71"/>
      <c r="D46" s="121"/>
      <c r="E46" s="121"/>
      <c r="F46" s="121"/>
    </row>
    <row r="47" spans="2:10" s="41" customFormat="1" ht="15">
      <c r="B47" s="121"/>
      <c r="C47" s="71"/>
      <c r="D47" s="121"/>
      <c r="E47" s="121"/>
      <c r="F47" s="121"/>
    </row>
    <row r="48" spans="2:10" s="41" customFormat="1" ht="15">
      <c r="B48" s="121"/>
      <c r="C48" s="71"/>
      <c r="D48" s="121"/>
      <c r="E48" s="121"/>
      <c r="F48" s="121"/>
    </row>
    <row r="49" spans="1:8" s="41" customFormat="1" ht="13.5" thickBot="1"/>
    <row r="50" spans="1:8" s="41" customFormat="1" ht="16.5" thickBot="1">
      <c r="A50" s="43"/>
      <c r="B50" s="177" t="s">
        <v>468</v>
      </c>
      <c r="C50" s="177"/>
      <c r="D50" s="177"/>
      <c r="E50" s="43"/>
      <c r="F50" s="43"/>
      <c r="G50" s="43"/>
      <c r="H50" s="48"/>
    </row>
    <row r="51" spans="1:8" s="41" customFormat="1">
      <c r="E51" s="43"/>
      <c r="F51" s="43"/>
      <c r="G51" s="43"/>
      <c r="H51" s="48"/>
    </row>
    <row r="52" spans="1:8" s="41" customFormat="1" ht="16.5" thickBot="1">
      <c r="B52" s="181" t="s">
        <v>469</v>
      </c>
      <c r="C52" s="181"/>
      <c r="D52" s="181"/>
    </row>
    <row r="53" spans="1:8" s="41" customFormat="1" ht="15">
      <c r="B53" s="178" t="s">
        <v>470</v>
      </c>
      <c r="C53" s="178" t="s">
        <v>463</v>
      </c>
      <c r="D53" s="178" t="s">
        <v>464</v>
      </c>
      <c r="E53" s="178" t="s">
        <v>471</v>
      </c>
    </row>
    <row r="54" spans="1:8" s="41" customFormat="1">
      <c r="C54" s="53"/>
      <c r="D54" s="40"/>
      <c r="E54" s="40"/>
    </row>
    <row r="55" spans="1:8" s="41" customFormat="1" ht="15">
      <c r="B55" s="41" t="s">
        <v>472</v>
      </c>
      <c r="C55" s="46" t="s">
        <v>404</v>
      </c>
      <c r="D55" s="72">
        <v>0</v>
      </c>
      <c r="E55" s="71"/>
    </row>
    <row r="56" spans="1:8" s="41" customFormat="1" ht="15">
      <c r="B56" s="41" t="s">
        <v>473</v>
      </c>
      <c r="C56" s="46" t="s">
        <v>404</v>
      </c>
      <c r="D56" s="72">
        <v>0</v>
      </c>
      <c r="E56" s="71"/>
    </row>
    <row r="57" spans="1:8" s="41" customFormat="1" ht="15">
      <c r="B57" s="41" t="s">
        <v>474</v>
      </c>
      <c r="C57" s="46" t="s">
        <v>404</v>
      </c>
      <c r="D57" s="72">
        <v>0</v>
      </c>
      <c r="E57" s="71"/>
    </row>
    <row r="58" spans="1:8" s="41" customFormat="1" ht="15">
      <c r="B58" s="41" t="s">
        <v>475</v>
      </c>
      <c r="C58" s="46" t="s">
        <v>404</v>
      </c>
      <c r="D58" s="72">
        <v>0</v>
      </c>
      <c r="E58" s="71"/>
    </row>
    <row r="59" spans="1:8" s="41" customFormat="1" ht="15">
      <c r="B59" s="41" t="s">
        <v>476</v>
      </c>
      <c r="C59" s="46" t="s">
        <v>404</v>
      </c>
      <c r="D59" s="72">
        <v>0</v>
      </c>
      <c r="E59" s="71"/>
    </row>
    <row r="60" spans="1:8" s="41" customFormat="1" ht="15">
      <c r="B60" s="41" t="s">
        <v>477</v>
      </c>
      <c r="C60" s="46" t="s">
        <v>404</v>
      </c>
      <c r="D60" s="72">
        <v>0</v>
      </c>
      <c r="E60" s="71"/>
    </row>
    <row r="61" spans="1:8" s="41" customFormat="1" ht="15">
      <c r="B61" s="41" t="s">
        <v>478</v>
      </c>
      <c r="C61" s="46" t="s">
        <v>404</v>
      </c>
      <c r="D61" s="72">
        <v>0</v>
      </c>
      <c r="E61" s="71"/>
    </row>
    <row r="62" spans="1:8" s="41" customFormat="1" ht="15">
      <c r="B62" s="41" t="s">
        <v>479</v>
      </c>
      <c r="C62" s="46" t="s">
        <v>404</v>
      </c>
      <c r="D62" s="72">
        <v>0</v>
      </c>
      <c r="E62" s="71"/>
    </row>
    <row r="63" spans="1:8" s="41" customFormat="1" ht="15">
      <c r="B63" s="41" t="s">
        <v>480</v>
      </c>
      <c r="C63" s="46" t="s">
        <v>404</v>
      </c>
      <c r="D63" s="72">
        <v>0</v>
      </c>
      <c r="E63" s="71"/>
    </row>
    <row r="64" spans="1:8" s="41" customFormat="1" ht="15">
      <c r="B64" s="41" t="s">
        <v>481</v>
      </c>
      <c r="C64" s="46" t="s">
        <v>404</v>
      </c>
      <c r="D64" s="72">
        <v>0</v>
      </c>
      <c r="E64" s="71"/>
    </row>
    <row r="65" spans="2:5" s="41" customFormat="1" ht="15">
      <c r="B65" s="41" t="s">
        <v>482</v>
      </c>
      <c r="C65" s="46" t="s">
        <v>404</v>
      </c>
      <c r="D65" s="72">
        <v>0</v>
      </c>
      <c r="E65" s="71"/>
    </row>
    <row r="66" spans="2:5" s="41" customFormat="1" ht="15">
      <c r="B66" s="41" t="s">
        <v>483</v>
      </c>
      <c r="C66" s="46" t="s">
        <v>404</v>
      </c>
      <c r="D66" s="72">
        <v>0</v>
      </c>
      <c r="E66" s="71"/>
    </row>
    <row r="67" spans="2:5" s="41" customFormat="1" ht="15">
      <c r="B67" s="41" t="s">
        <v>484</v>
      </c>
      <c r="C67" s="46" t="s">
        <v>404</v>
      </c>
      <c r="D67" s="72">
        <v>0</v>
      </c>
      <c r="E67" s="71"/>
    </row>
    <row r="68" spans="2:5" s="41" customFormat="1" ht="15">
      <c r="B68" s="41" t="s">
        <v>485</v>
      </c>
      <c r="C68" s="46" t="s">
        <v>404</v>
      </c>
      <c r="D68" s="72">
        <v>0</v>
      </c>
      <c r="E68" s="71"/>
    </row>
    <row r="69" spans="2:5" s="41" customFormat="1" ht="15">
      <c r="B69" s="41" t="s">
        <v>486</v>
      </c>
      <c r="C69" s="46" t="s">
        <v>404</v>
      </c>
      <c r="D69" s="72">
        <v>0</v>
      </c>
      <c r="E69" s="71"/>
    </row>
    <row r="70" spans="2:5" s="41" customFormat="1" ht="15">
      <c r="B70" s="41" t="s">
        <v>487</v>
      </c>
      <c r="C70" s="46" t="s">
        <v>404</v>
      </c>
      <c r="D70" s="72">
        <v>0</v>
      </c>
      <c r="E70" s="71"/>
    </row>
    <row r="71" spans="2:5" s="41" customFormat="1" ht="15">
      <c r="B71" s="41" t="s">
        <v>488</v>
      </c>
      <c r="C71" s="46" t="s">
        <v>404</v>
      </c>
      <c r="D71" s="72">
        <v>0</v>
      </c>
      <c r="E71" s="71"/>
    </row>
    <row r="72" spans="2:5" s="41" customFormat="1" ht="15">
      <c r="B72" s="41" t="s">
        <v>489</v>
      </c>
      <c r="C72" s="46" t="s">
        <v>404</v>
      </c>
      <c r="D72" s="72">
        <v>0</v>
      </c>
      <c r="E72" s="71"/>
    </row>
    <row r="73" spans="2:5" s="41" customFormat="1" ht="15">
      <c r="B73" s="41" t="s">
        <v>490</v>
      </c>
      <c r="C73" s="46" t="s">
        <v>404</v>
      </c>
      <c r="D73" s="72">
        <v>0</v>
      </c>
      <c r="E73" s="71"/>
    </row>
    <row r="74" spans="2:5" s="41" customFormat="1" ht="15">
      <c r="B74" s="41" t="s">
        <v>491</v>
      </c>
      <c r="C74" s="46" t="s">
        <v>404</v>
      </c>
      <c r="D74" s="72">
        <v>0</v>
      </c>
      <c r="E74" s="71"/>
    </row>
    <row r="75" spans="2:5" s="41" customFormat="1" ht="15">
      <c r="B75" s="41" t="s">
        <v>492</v>
      </c>
      <c r="C75" s="46" t="s">
        <v>404</v>
      </c>
      <c r="D75" s="72">
        <v>0</v>
      </c>
      <c r="E75" s="71"/>
    </row>
    <row r="76" spans="2:5" s="41" customFormat="1" ht="15">
      <c r="B76" s="41" t="s">
        <v>493</v>
      </c>
      <c r="C76" s="46" t="s">
        <v>404</v>
      </c>
      <c r="D76" s="72">
        <v>0</v>
      </c>
      <c r="E76" s="71"/>
    </row>
    <row r="77" spans="2:5" s="41" customFormat="1" ht="15">
      <c r="B77" s="41" t="s">
        <v>494</v>
      </c>
      <c r="C77" s="46" t="s">
        <v>404</v>
      </c>
      <c r="D77" s="72">
        <v>0</v>
      </c>
      <c r="E77" s="71"/>
    </row>
    <row r="78" spans="2:5" s="41" customFormat="1" ht="15">
      <c r="B78" s="41" t="s">
        <v>495</v>
      </c>
      <c r="C78" s="46" t="s">
        <v>404</v>
      </c>
      <c r="D78" s="72">
        <v>0</v>
      </c>
      <c r="E78" s="71"/>
    </row>
    <row r="79" spans="2:5" s="41" customFormat="1"/>
    <row r="80" spans="2:5" s="41" customFormat="1" ht="16.5" thickBot="1">
      <c r="B80" s="181" t="s">
        <v>496</v>
      </c>
      <c r="C80" s="181"/>
      <c r="D80" s="181"/>
    </row>
    <row r="81" spans="2:5" s="41" customFormat="1" ht="15">
      <c r="B81" s="178" t="s">
        <v>470</v>
      </c>
      <c r="C81" s="178" t="s">
        <v>463</v>
      </c>
      <c r="D81" s="178" t="s">
        <v>464</v>
      </c>
      <c r="E81" s="178" t="s">
        <v>471</v>
      </c>
    </row>
    <row r="82" spans="2:5" s="41" customFormat="1">
      <c r="C82" s="53"/>
      <c r="D82" s="40"/>
      <c r="E82" s="40"/>
    </row>
    <row r="83" spans="2:5" s="41" customFormat="1" ht="15">
      <c r="B83" s="41" t="s">
        <v>472</v>
      </c>
      <c r="C83" s="46" t="s">
        <v>404</v>
      </c>
      <c r="D83" s="72">
        <v>0</v>
      </c>
      <c r="E83" s="71"/>
    </row>
    <row r="84" spans="2:5" s="41" customFormat="1" ht="15">
      <c r="B84" s="41" t="s">
        <v>473</v>
      </c>
      <c r="C84" s="46" t="s">
        <v>404</v>
      </c>
      <c r="D84" s="72">
        <v>0</v>
      </c>
      <c r="E84" s="71"/>
    </row>
    <row r="85" spans="2:5" s="41" customFormat="1" ht="15">
      <c r="B85" s="41" t="s">
        <v>474</v>
      </c>
      <c r="C85" s="46" t="s">
        <v>404</v>
      </c>
      <c r="D85" s="72">
        <v>0</v>
      </c>
      <c r="E85" s="71"/>
    </row>
    <row r="86" spans="2:5" s="41" customFormat="1" ht="15">
      <c r="B86" s="41" t="s">
        <v>475</v>
      </c>
      <c r="C86" s="46" t="s">
        <v>404</v>
      </c>
      <c r="D86" s="72">
        <v>0</v>
      </c>
      <c r="E86" s="71"/>
    </row>
    <row r="87" spans="2:5" s="41" customFormat="1" ht="15">
      <c r="B87" s="41" t="s">
        <v>476</v>
      </c>
      <c r="C87" s="46" t="s">
        <v>404</v>
      </c>
      <c r="D87" s="72">
        <v>0</v>
      </c>
      <c r="E87" s="71"/>
    </row>
    <row r="88" spans="2:5" ht="15">
      <c r="B88" s="41" t="s">
        <v>477</v>
      </c>
      <c r="C88" s="46" t="s">
        <v>404</v>
      </c>
      <c r="D88" s="72">
        <v>0</v>
      </c>
      <c r="E88" s="71"/>
    </row>
    <row r="89" spans="2:5" ht="15">
      <c r="B89" s="41" t="s">
        <v>478</v>
      </c>
      <c r="C89" s="46" t="s">
        <v>404</v>
      </c>
      <c r="D89" s="72">
        <v>0</v>
      </c>
      <c r="E89" s="71"/>
    </row>
    <row r="90" spans="2:5" ht="15">
      <c r="B90" s="41" t="s">
        <v>479</v>
      </c>
      <c r="C90" s="46" t="s">
        <v>404</v>
      </c>
      <c r="D90" s="72">
        <v>0</v>
      </c>
      <c r="E90" s="71"/>
    </row>
    <row r="91" spans="2:5" ht="15">
      <c r="B91" s="41" t="s">
        <v>480</v>
      </c>
      <c r="C91" s="46" t="s">
        <v>404</v>
      </c>
      <c r="D91" s="72">
        <v>0</v>
      </c>
      <c r="E91" s="71"/>
    </row>
    <row r="92" spans="2:5" ht="15">
      <c r="B92" s="41" t="s">
        <v>481</v>
      </c>
      <c r="C92" s="46" t="s">
        <v>404</v>
      </c>
      <c r="D92" s="72">
        <v>0</v>
      </c>
      <c r="E92" s="71"/>
    </row>
    <row r="93" spans="2:5" ht="15">
      <c r="B93" s="41" t="s">
        <v>482</v>
      </c>
      <c r="C93" s="46" t="s">
        <v>404</v>
      </c>
      <c r="D93" s="72">
        <v>0</v>
      </c>
      <c r="E93" s="71"/>
    </row>
    <row r="94" spans="2:5" ht="15">
      <c r="B94" s="41" t="s">
        <v>483</v>
      </c>
      <c r="C94" s="46" t="s">
        <v>404</v>
      </c>
      <c r="D94" s="72">
        <v>0</v>
      </c>
      <c r="E94" s="71"/>
    </row>
    <row r="95" spans="2:5" ht="15">
      <c r="B95" s="41" t="s">
        <v>484</v>
      </c>
      <c r="C95" s="46" t="s">
        <v>404</v>
      </c>
      <c r="D95" s="72">
        <v>0</v>
      </c>
      <c r="E95" s="71"/>
    </row>
    <row r="96" spans="2:5" ht="15">
      <c r="B96" s="41" t="s">
        <v>485</v>
      </c>
      <c r="C96" s="46" t="s">
        <v>404</v>
      </c>
      <c r="D96" s="72">
        <v>0</v>
      </c>
      <c r="E96" s="71"/>
    </row>
    <row r="97" spans="2:5" ht="15">
      <c r="B97" s="41" t="s">
        <v>486</v>
      </c>
      <c r="C97" s="46" t="s">
        <v>404</v>
      </c>
      <c r="D97" s="72">
        <v>0</v>
      </c>
      <c r="E97" s="71"/>
    </row>
    <row r="98" spans="2:5" ht="15">
      <c r="B98" s="41" t="s">
        <v>487</v>
      </c>
      <c r="C98" s="46" t="s">
        <v>404</v>
      </c>
      <c r="D98" s="72">
        <v>0</v>
      </c>
      <c r="E98" s="71"/>
    </row>
    <row r="99" spans="2:5" ht="15">
      <c r="B99" s="41" t="s">
        <v>488</v>
      </c>
      <c r="C99" s="46" t="s">
        <v>404</v>
      </c>
      <c r="D99" s="72">
        <v>0</v>
      </c>
      <c r="E99" s="71"/>
    </row>
    <row r="100" spans="2:5" ht="15">
      <c r="B100" s="41" t="s">
        <v>489</v>
      </c>
      <c r="C100" s="46" t="s">
        <v>404</v>
      </c>
      <c r="D100" s="72">
        <v>0</v>
      </c>
      <c r="E100" s="71"/>
    </row>
    <row r="101" spans="2:5" ht="15">
      <c r="B101" s="41" t="s">
        <v>490</v>
      </c>
      <c r="C101" s="46" t="s">
        <v>404</v>
      </c>
      <c r="D101" s="72">
        <v>0</v>
      </c>
      <c r="E101" s="71"/>
    </row>
    <row r="102" spans="2:5" ht="15">
      <c r="B102" s="41" t="s">
        <v>491</v>
      </c>
      <c r="C102" s="46" t="s">
        <v>404</v>
      </c>
      <c r="D102" s="72">
        <v>0</v>
      </c>
      <c r="E102" s="71"/>
    </row>
    <row r="103" spans="2:5" ht="15">
      <c r="B103" s="41" t="s">
        <v>492</v>
      </c>
      <c r="C103" s="46" t="s">
        <v>404</v>
      </c>
      <c r="D103" s="72">
        <v>0</v>
      </c>
      <c r="E103" s="71"/>
    </row>
    <row r="104" spans="2:5" ht="15">
      <c r="B104" s="41" t="s">
        <v>493</v>
      </c>
      <c r="C104" s="46" t="s">
        <v>404</v>
      </c>
      <c r="D104" s="72">
        <v>0</v>
      </c>
      <c r="E104" s="71"/>
    </row>
    <row r="105" spans="2:5" ht="15">
      <c r="B105" s="41" t="s">
        <v>494</v>
      </c>
      <c r="C105" s="46" t="s">
        <v>404</v>
      </c>
      <c r="D105" s="72">
        <v>0</v>
      </c>
      <c r="E105" s="71"/>
    </row>
    <row r="106" spans="2:5" ht="15">
      <c r="B106" s="41" t="s">
        <v>495</v>
      </c>
      <c r="C106" s="46" t="s">
        <v>404</v>
      </c>
      <c r="D106" s="72">
        <v>0</v>
      </c>
      <c r="E106" s="71"/>
    </row>
    <row r="107" spans="2:5"/>
    <row r="108" spans="2:5" s="41" customFormat="1" ht="16.5" thickBot="1">
      <c r="B108" s="181" t="s">
        <v>497</v>
      </c>
      <c r="C108" s="181"/>
      <c r="D108" s="181"/>
    </row>
    <row r="109" spans="2:5" s="41" customFormat="1" ht="15">
      <c r="B109" s="178" t="s">
        <v>470</v>
      </c>
      <c r="C109" s="178" t="s">
        <v>463</v>
      </c>
      <c r="D109" s="178" t="s">
        <v>464</v>
      </c>
      <c r="E109" s="178" t="s">
        <v>471</v>
      </c>
    </row>
    <row r="110" spans="2:5" s="41" customFormat="1">
      <c r="C110" s="53"/>
      <c r="D110" s="40"/>
      <c r="E110" s="40"/>
    </row>
    <row r="111" spans="2:5" s="41" customFormat="1" ht="15">
      <c r="B111" s="41" t="s">
        <v>472</v>
      </c>
      <c r="C111" s="46" t="s">
        <v>404</v>
      </c>
      <c r="D111" s="72">
        <v>0</v>
      </c>
      <c r="E111" s="71"/>
    </row>
    <row r="112" spans="2:5" s="41" customFormat="1" ht="15">
      <c r="B112" s="41" t="s">
        <v>473</v>
      </c>
      <c r="C112" s="46" t="s">
        <v>404</v>
      </c>
      <c r="D112" s="72">
        <v>0</v>
      </c>
      <c r="E112" s="71"/>
    </row>
    <row r="113" spans="2:5" s="41" customFormat="1" ht="15">
      <c r="B113" s="41" t="s">
        <v>474</v>
      </c>
      <c r="C113" s="46" t="s">
        <v>404</v>
      </c>
      <c r="D113" s="72">
        <v>0</v>
      </c>
      <c r="E113" s="71"/>
    </row>
    <row r="114" spans="2:5" s="41" customFormat="1" ht="15">
      <c r="B114" s="41" t="s">
        <v>475</v>
      </c>
      <c r="C114" s="46" t="s">
        <v>404</v>
      </c>
      <c r="D114" s="72">
        <v>0</v>
      </c>
      <c r="E114" s="71"/>
    </row>
    <row r="115" spans="2:5" s="41" customFormat="1" ht="15">
      <c r="B115" s="41" t="s">
        <v>476</v>
      </c>
      <c r="C115" s="46" t="s">
        <v>404</v>
      </c>
      <c r="D115" s="72">
        <v>0</v>
      </c>
      <c r="E115" s="71"/>
    </row>
    <row r="116" spans="2:5" ht="15">
      <c r="B116" s="41" t="s">
        <v>477</v>
      </c>
      <c r="C116" s="46" t="s">
        <v>404</v>
      </c>
      <c r="D116" s="72">
        <v>0</v>
      </c>
      <c r="E116" s="71"/>
    </row>
    <row r="117" spans="2:5" ht="15">
      <c r="B117" s="41" t="s">
        <v>478</v>
      </c>
      <c r="C117" s="46" t="s">
        <v>404</v>
      </c>
      <c r="D117" s="72">
        <v>0</v>
      </c>
      <c r="E117" s="71"/>
    </row>
    <row r="118" spans="2:5" ht="15">
      <c r="B118" s="41" t="s">
        <v>479</v>
      </c>
      <c r="C118" s="46" t="s">
        <v>404</v>
      </c>
      <c r="D118" s="72">
        <v>0</v>
      </c>
      <c r="E118" s="71"/>
    </row>
    <row r="119" spans="2:5" ht="15">
      <c r="B119" s="41" t="s">
        <v>480</v>
      </c>
      <c r="C119" s="46" t="s">
        <v>404</v>
      </c>
      <c r="D119" s="72">
        <v>0</v>
      </c>
      <c r="E119" s="71"/>
    </row>
    <row r="120" spans="2:5" ht="15">
      <c r="B120" s="41" t="s">
        <v>481</v>
      </c>
      <c r="C120" s="46" t="s">
        <v>404</v>
      </c>
      <c r="D120" s="72">
        <v>0</v>
      </c>
      <c r="E120" s="71"/>
    </row>
    <row r="121" spans="2:5" ht="15">
      <c r="B121" s="41" t="s">
        <v>482</v>
      </c>
      <c r="C121" s="46" t="s">
        <v>404</v>
      </c>
      <c r="D121" s="72">
        <v>0</v>
      </c>
      <c r="E121" s="71"/>
    </row>
    <row r="122" spans="2:5" ht="15">
      <c r="B122" s="41" t="s">
        <v>483</v>
      </c>
      <c r="C122" s="46" t="s">
        <v>404</v>
      </c>
      <c r="D122" s="72">
        <v>0</v>
      </c>
      <c r="E122" s="71"/>
    </row>
    <row r="123" spans="2:5" ht="15">
      <c r="B123" s="41" t="s">
        <v>484</v>
      </c>
      <c r="C123" s="46" t="s">
        <v>404</v>
      </c>
      <c r="D123" s="72">
        <v>0</v>
      </c>
      <c r="E123" s="71"/>
    </row>
    <row r="124" spans="2:5" ht="15">
      <c r="B124" s="41" t="s">
        <v>485</v>
      </c>
      <c r="C124" s="46" t="s">
        <v>404</v>
      </c>
      <c r="D124" s="72">
        <v>0</v>
      </c>
      <c r="E124" s="71"/>
    </row>
    <row r="125" spans="2:5" ht="15">
      <c r="B125" s="41" t="s">
        <v>486</v>
      </c>
      <c r="C125" s="46" t="s">
        <v>404</v>
      </c>
      <c r="D125" s="72">
        <v>0</v>
      </c>
      <c r="E125" s="71"/>
    </row>
    <row r="126" spans="2:5" ht="15">
      <c r="B126" s="41" t="s">
        <v>487</v>
      </c>
      <c r="C126" s="46" t="s">
        <v>404</v>
      </c>
      <c r="D126" s="72">
        <v>0</v>
      </c>
      <c r="E126" s="71"/>
    </row>
    <row r="127" spans="2:5" ht="15">
      <c r="B127" s="41" t="s">
        <v>488</v>
      </c>
      <c r="C127" s="46" t="s">
        <v>404</v>
      </c>
      <c r="D127" s="72">
        <v>0</v>
      </c>
      <c r="E127" s="71"/>
    </row>
    <row r="128" spans="2:5" ht="15">
      <c r="B128" s="41" t="s">
        <v>489</v>
      </c>
      <c r="C128" s="46" t="s">
        <v>404</v>
      </c>
      <c r="D128" s="72">
        <v>0</v>
      </c>
      <c r="E128" s="71"/>
    </row>
    <row r="129" spans="2:5" ht="15">
      <c r="B129" s="41" t="s">
        <v>490</v>
      </c>
      <c r="C129" s="46" t="s">
        <v>404</v>
      </c>
      <c r="D129" s="72">
        <v>0</v>
      </c>
      <c r="E129" s="71"/>
    </row>
    <row r="130" spans="2:5" ht="15">
      <c r="B130" s="41" t="s">
        <v>491</v>
      </c>
      <c r="C130" s="46" t="s">
        <v>404</v>
      </c>
      <c r="D130" s="72">
        <v>0</v>
      </c>
      <c r="E130" s="71"/>
    </row>
    <row r="131" spans="2:5" ht="15">
      <c r="B131" s="41" t="s">
        <v>492</v>
      </c>
      <c r="C131" s="46" t="s">
        <v>404</v>
      </c>
      <c r="D131" s="72">
        <v>0</v>
      </c>
      <c r="E131" s="71"/>
    </row>
    <row r="132" spans="2:5" ht="15">
      <c r="B132" s="41" t="s">
        <v>493</v>
      </c>
      <c r="C132" s="46" t="s">
        <v>404</v>
      </c>
      <c r="D132" s="72">
        <v>0</v>
      </c>
      <c r="E132" s="71"/>
    </row>
    <row r="133" spans="2:5" ht="15">
      <c r="B133" s="41" t="s">
        <v>494</v>
      </c>
      <c r="C133" s="46" t="s">
        <v>404</v>
      </c>
      <c r="D133" s="72">
        <v>0</v>
      </c>
      <c r="E133" s="71"/>
    </row>
    <row r="134" spans="2:5" ht="15">
      <c r="B134" s="41" t="s">
        <v>495</v>
      </c>
      <c r="C134" s="46" t="s">
        <v>404</v>
      </c>
      <c r="D134" s="72">
        <v>0</v>
      </c>
      <c r="E134" s="71"/>
    </row>
    <row r="135" spans="2:5"/>
    <row r="136" spans="2:5" s="41" customFormat="1" ht="16.5" thickBot="1">
      <c r="B136" s="181" t="s">
        <v>498</v>
      </c>
      <c r="C136" s="181"/>
      <c r="D136" s="181"/>
    </row>
    <row r="137" spans="2:5" s="41" customFormat="1" ht="15">
      <c r="B137" s="178" t="s">
        <v>470</v>
      </c>
      <c r="C137" s="178" t="s">
        <v>463</v>
      </c>
      <c r="D137" s="178" t="s">
        <v>464</v>
      </c>
      <c r="E137" s="178" t="s">
        <v>471</v>
      </c>
    </row>
    <row r="138" spans="2:5" s="41" customFormat="1">
      <c r="C138" s="53"/>
      <c r="D138" s="40"/>
      <c r="E138" s="40"/>
    </row>
    <row r="139" spans="2:5" s="41" customFormat="1" ht="15">
      <c r="B139" s="41" t="s">
        <v>472</v>
      </c>
      <c r="C139" s="46" t="s">
        <v>404</v>
      </c>
      <c r="D139" s="72">
        <v>0</v>
      </c>
      <c r="E139" s="71"/>
    </row>
    <row r="140" spans="2:5" s="41" customFormat="1" ht="15">
      <c r="B140" s="41" t="s">
        <v>473</v>
      </c>
      <c r="C140" s="46" t="s">
        <v>404</v>
      </c>
      <c r="D140" s="72">
        <v>0</v>
      </c>
      <c r="E140" s="71"/>
    </row>
    <row r="141" spans="2:5" s="41" customFormat="1" ht="15">
      <c r="B141" s="41" t="s">
        <v>474</v>
      </c>
      <c r="C141" s="46" t="s">
        <v>404</v>
      </c>
      <c r="D141" s="72">
        <v>0</v>
      </c>
      <c r="E141" s="71"/>
    </row>
    <row r="142" spans="2:5" s="41" customFormat="1" ht="15">
      <c r="B142" s="41" t="s">
        <v>475</v>
      </c>
      <c r="C142" s="46" t="s">
        <v>404</v>
      </c>
      <c r="D142" s="72">
        <v>0</v>
      </c>
      <c r="E142" s="71"/>
    </row>
    <row r="143" spans="2:5" s="41" customFormat="1" ht="15">
      <c r="B143" s="41" t="s">
        <v>476</v>
      </c>
      <c r="C143" s="46" t="s">
        <v>404</v>
      </c>
      <c r="D143" s="72">
        <v>0</v>
      </c>
      <c r="E143" s="71"/>
    </row>
    <row r="144" spans="2:5" ht="15">
      <c r="B144" s="41" t="s">
        <v>477</v>
      </c>
      <c r="C144" s="46" t="s">
        <v>404</v>
      </c>
      <c r="D144" s="72">
        <v>0</v>
      </c>
      <c r="E144" s="71"/>
    </row>
    <row r="145" spans="2:5" ht="15">
      <c r="B145" s="41" t="s">
        <v>478</v>
      </c>
      <c r="C145" s="46" t="s">
        <v>404</v>
      </c>
      <c r="D145" s="72">
        <v>0</v>
      </c>
      <c r="E145" s="71"/>
    </row>
    <row r="146" spans="2:5" ht="15">
      <c r="B146" s="41" t="s">
        <v>479</v>
      </c>
      <c r="C146" s="46" t="s">
        <v>404</v>
      </c>
      <c r="D146" s="72">
        <v>0</v>
      </c>
      <c r="E146" s="71"/>
    </row>
    <row r="147" spans="2:5" ht="15">
      <c r="B147" s="41" t="s">
        <v>480</v>
      </c>
      <c r="C147" s="46" t="s">
        <v>404</v>
      </c>
      <c r="D147" s="72">
        <v>0</v>
      </c>
      <c r="E147" s="71"/>
    </row>
    <row r="148" spans="2:5" ht="15">
      <c r="B148" s="41" t="s">
        <v>481</v>
      </c>
      <c r="C148" s="46" t="s">
        <v>404</v>
      </c>
      <c r="D148" s="72">
        <v>0</v>
      </c>
      <c r="E148" s="71"/>
    </row>
    <row r="149" spans="2:5" ht="15">
      <c r="B149" s="41" t="s">
        <v>482</v>
      </c>
      <c r="C149" s="46" t="s">
        <v>404</v>
      </c>
      <c r="D149" s="72">
        <v>0</v>
      </c>
      <c r="E149" s="71"/>
    </row>
    <row r="150" spans="2:5" ht="15">
      <c r="B150" s="41" t="s">
        <v>483</v>
      </c>
      <c r="C150" s="46" t="s">
        <v>404</v>
      </c>
      <c r="D150" s="72">
        <v>0</v>
      </c>
      <c r="E150" s="71"/>
    </row>
    <row r="151" spans="2:5" ht="15">
      <c r="B151" s="41" t="s">
        <v>484</v>
      </c>
      <c r="C151" s="46" t="s">
        <v>404</v>
      </c>
      <c r="D151" s="72">
        <v>0</v>
      </c>
      <c r="E151" s="71"/>
    </row>
    <row r="152" spans="2:5" ht="15">
      <c r="B152" s="41" t="s">
        <v>485</v>
      </c>
      <c r="C152" s="46" t="s">
        <v>404</v>
      </c>
      <c r="D152" s="72">
        <v>0</v>
      </c>
      <c r="E152" s="71"/>
    </row>
    <row r="153" spans="2:5" ht="15">
      <c r="B153" s="41" t="s">
        <v>486</v>
      </c>
      <c r="C153" s="46" t="s">
        <v>404</v>
      </c>
      <c r="D153" s="72">
        <v>0</v>
      </c>
      <c r="E153" s="71"/>
    </row>
    <row r="154" spans="2:5" ht="15">
      <c r="B154" s="41" t="s">
        <v>487</v>
      </c>
      <c r="C154" s="46" t="s">
        <v>404</v>
      </c>
      <c r="D154" s="72">
        <v>0</v>
      </c>
      <c r="E154" s="71"/>
    </row>
    <row r="155" spans="2:5" ht="15">
      <c r="B155" s="41" t="s">
        <v>488</v>
      </c>
      <c r="C155" s="46" t="s">
        <v>404</v>
      </c>
      <c r="D155" s="72">
        <v>0</v>
      </c>
      <c r="E155" s="71"/>
    </row>
    <row r="156" spans="2:5" ht="15">
      <c r="B156" s="41" t="s">
        <v>489</v>
      </c>
      <c r="C156" s="46" t="s">
        <v>404</v>
      </c>
      <c r="D156" s="72">
        <v>0</v>
      </c>
      <c r="E156" s="71"/>
    </row>
    <row r="157" spans="2:5" ht="15">
      <c r="B157" s="41" t="s">
        <v>490</v>
      </c>
      <c r="C157" s="46" t="s">
        <v>404</v>
      </c>
      <c r="D157" s="72">
        <v>0</v>
      </c>
      <c r="E157" s="71"/>
    </row>
    <row r="158" spans="2:5" ht="15">
      <c r="B158" s="41" t="s">
        <v>491</v>
      </c>
      <c r="C158" s="46" t="s">
        <v>404</v>
      </c>
      <c r="D158" s="72">
        <v>0</v>
      </c>
      <c r="E158" s="71"/>
    </row>
    <row r="159" spans="2:5" ht="15">
      <c r="B159" s="41" t="s">
        <v>492</v>
      </c>
      <c r="C159" s="46" t="s">
        <v>404</v>
      </c>
      <c r="D159" s="72">
        <v>0</v>
      </c>
      <c r="E159" s="71"/>
    </row>
    <row r="160" spans="2:5" ht="15">
      <c r="B160" s="41" t="s">
        <v>493</v>
      </c>
      <c r="C160" s="46" t="s">
        <v>404</v>
      </c>
      <c r="D160" s="72">
        <v>0</v>
      </c>
      <c r="E160" s="71"/>
    </row>
    <row r="161" spans="2:5" ht="15">
      <c r="B161" s="41" t="s">
        <v>494</v>
      </c>
      <c r="C161" s="46" t="s">
        <v>404</v>
      </c>
      <c r="D161" s="72">
        <v>0</v>
      </c>
      <c r="E161" s="71"/>
    </row>
    <row r="162" spans="2:5" ht="15">
      <c r="B162" s="41" t="s">
        <v>495</v>
      </c>
      <c r="C162" s="46" t="s">
        <v>404</v>
      </c>
      <c r="D162" s="72">
        <v>0</v>
      </c>
      <c r="E162" s="71"/>
    </row>
    <row r="163" spans="2:5"/>
    <row r="164" spans="2:5" s="41" customFormat="1" ht="16.5" thickBot="1">
      <c r="B164" s="181" t="s">
        <v>499</v>
      </c>
      <c r="C164" s="181"/>
      <c r="D164" s="181"/>
    </row>
    <row r="165" spans="2:5" s="41" customFormat="1" ht="15">
      <c r="B165" s="178" t="s">
        <v>470</v>
      </c>
      <c r="C165" s="178" t="s">
        <v>463</v>
      </c>
      <c r="D165" s="178" t="s">
        <v>464</v>
      </c>
      <c r="E165" s="178" t="s">
        <v>471</v>
      </c>
    </row>
    <row r="166" spans="2:5" s="41" customFormat="1">
      <c r="C166" s="53"/>
      <c r="D166" s="40"/>
      <c r="E166" s="40"/>
    </row>
    <row r="167" spans="2:5" s="41" customFormat="1" ht="15">
      <c r="B167" s="41" t="s">
        <v>472</v>
      </c>
      <c r="C167" s="46" t="s">
        <v>404</v>
      </c>
      <c r="D167" s="72">
        <v>0</v>
      </c>
      <c r="E167" s="71"/>
    </row>
    <row r="168" spans="2:5" s="41" customFormat="1" ht="15">
      <c r="B168" s="41" t="s">
        <v>473</v>
      </c>
      <c r="C168" s="46" t="s">
        <v>404</v>
      </c>
      <c r="D168" s="72">
        <v>0</v>
      </c>
      <c r="E168" s="71"/>
    </row>
    <row r="169" spans="2:5" s="41" customFormat="1" ht="15">
      <c r="B169" s="41" t="s">
        <v>474</v>
      </c>
      <c r="C169" s="46" t="s">
        <v>404</v>
      </c>
      <c r="D169" s="72">
        <v>0</v>
      </c>
      <c r="E169" s="71"/>
    </row>
    <row r="170" spans="2:5" s="41" customFormat="1" ht="15">
      <c r="B170" s="41" t="s">
        <v>475</v>
      </c>
      <c r="C170" s="46" t="s">
        <v>404</v>
      </c>
      <c r="D170" s="72">
        <v>0</v>
      </c>
      <c r="E170" s="71"/>
    </row>
    <row r="171" spans="2:5" s="41" customFormat="1" ht="15">
      <c r="B171" s="41" t="s">
        <v>476</v>
      </c>
      <c r="C171" s="46" t="s">
        <v>404</v>
      </c>
      <c r="D171" s="72">
        <v>0</v>
      </c>
      <c r="E171" s="71"/>
    </row>
    <row r="172" spans="2:5" ht="15">
      <c r="B172" s="41" t="s">
        <v>477</v>
      </c>
      <c r="C172" s="46" t="s">
        <v>404</v>
      </c>
      <c r="D172" s="72">
        <v>0</v>
      </c>
      <c r="E172" s="71"/>
    </row>
    <row r="173" spans="2:5" ht="15">
      <c r="B173" s="41" t="s">
        <v>478</v>
      </c>
      <c r="C173" s="46" t="s">
        <v>404</v>
      </c>
      <c r="D173" s="72">
        <v>0</v>
      </c>
      <c r="E173" s="71"/>
    </row>
    <row r="174" spans="2:5" ht="15">
      <c r="B174" s="41" t="s">
        <v>479</v>
      </c>
      <c r="C174" s="46" t="s">
        <v>404</v>
      </c>
      <c r="D174" s="72">
        <v>0</v>
      </c>
      <c r="E174" s="71"/>
    </row>
    <row r="175" spans="2:5" ht="15">
      <c r="B175" s="41" t="s">
        <v>480</v>
      </c>
      <c r="C175" s="46" t="s">
        <v>404</v>
      </c>
      <c r="D175" s="72">
        <v>0</v>
      </c>
      <c r="E175" s="71"/>
    </row>
    <row r="176" spans="2:5" ht="15">
      <c r="B176" s="41" t="s">
        <v>481</v>
      </c>
      <c r="C176" s="46" t="s">
        <v>404</v>
      </c>
      <c r="D176" s="72">
        <v>0</v>
      </c>
      <c r="E176" s="71"/>
    </row>
    <row r="177" spans="2:5" ht="15">
      <c r="B177" s="41" t="s">
        <v>482</v>
      </c>
      <c r="C177" s="46" t="s">
        <v>404</v>
      </c>
      <c r="D177" s="72">
        <v>0</v>
      </c>
      <c r="E177" s="71"/>
    </row>
    <row r="178" spans="2:5" ht="15">
      <c r="B178" s="41" t="s">
        <v>483</v>
      </c>
      <c r="C178" s="46" t="s">
        <v>404</v>
      </c>
      <c r="D178" s="72">
        <v>0</v>
      </c>
      <c r="E178" s="71"/>
    </row>
    <row r="179" spans="2:5" ht="15">
      <c r="B179" s="41" t="s">
        <v>484</v>
      </c>
      <c r="C179" s="46" t="s">
        <v>404</v>
      </c>
      <c r="D179" s="72">
        <v>0</v>
      </c>
      <c r="E179" s="71"/>
    </row>
    <row r="180" spans="2:5" ht="15">
      <c r="B180" s="41" t="s">
        <v>485</v>
      </c>
      <c r="C180" s="46" t="s">
        <v>404</v>
      </c>
      <c r="D180" s="72">
        <v>0</v>
      </c>
      <c r="E180" s="71"/>
    </row>
    <row r="181" spans="2:5" ht="15">
      <c r="B181" s="41" t="s">
        <v>486</v>
      </c>
      <c r="C181" s="46" t="s">
        <v>404</v>
      </c>
      <c r="D181" s="72">
        <v>0</v>
      </c>
      <c r="E181" s="71"/>
    </row>
    <row r="182" spans="2:5" ht="15">
      <c r="B182" s="41" t="s">
        <v>487</v>
      </c>
      <c r="C182" s="46" t="s">
        <v>404</v>
      </c>
      <c r="D182" s="72">
        <v>0</v>
      </c>
      <c r="E182" s="71"/>
    </row>
    <row r="183" spans="2:5" ht="15">
      <c r="B183" s="41" t="s">
        <v>488</v>
      </c>
      <c r="C183" s="46" t="s">
        <v>404</v>
      </c>
      <c r="D183" s="72">
        <v>0</v>
      </c>
      <c r="E183" s="71"/>
    </row>
    <row r="184" spans="2:5" ht="15">
      <c r="B184" s="41" t="s">
        <v>489</v>
      </c>
      <c r="C184" s="46" t="s">
        <v>404</v>
      </c>
      <c r="D184" s="72">
        <v>0</v>
      </c>
      <c r="E184" s="71"/>
    </row>
    <row r="185" spans="2:5" ht="15">
      <c r="B185" s="41" t="s">
        <v>490</v>
      </c>
      <c r="C185" s="46" t="s">
        <v>404</v>
      </c>
      <c r="D185" s="72">
        <v>0</v>
      </c>
      <c r="E185" s="71"/>
    </row>
    <row r="186" spans="2:5" ht="15">
      <c r="B186" s="41" t="s">
        <v>491</v>
      </c>
      <c r="C186" s="46" t="s">
        <v>404</v>
      </c>
      <c r="D186" s="72">
        <v>0</v>
      </c>
      <c r="E186" s="71"/>
    </row>
    <row r="187" spans="2:5" ht="15">
      <c r="B187" s="41" t="s">
        <v>492</v>
      </c>
      <c r="C187" s="46" t="s">
        <v>404</v>
      </c>
      <c r="D187" s="72">
        <v>0</v>
      </c>
      <c r="E187" s="71"/>
    </row>
    <row r="188" spans="2:5" ht="15">
      <c r="B188" s="41" t="s">
        <v>493</v>
      </c>
      <c r="C188" s="46" t="s">
        <v>404</v>
      </c>
      <c r="D188" s="72">
        <v>0</v>
      </c>
      <c r="E188" s="71"/>
    </row>
    <row r="189" spans="2:5" ht="15">
      <c r="B189" s="41" t="s">
        <v>494</v>
      </c>
      <c r="C189" s="46" t="s">
        <v>404</v>
      </c>
      <c r="D189" s="72">
        <v>0</v>
      </c>
      <c r="E189" s="71"/>
    </row>
    <row r="190" spans="2:5" ht="15">
      <c r="B190" s="41" t="s">
        <v>495</v>
      </c>
      <c r="C190" s="46" t="s">
        <v>404</v>
      </c>
      <c r="D190" s="72">
        <v>0</v>
      </c>
      <c r="E190" s="71"/>
    </row>
    <row r="191" spans="2:5"/>
  </sheetData>
  <sheetProtection algorithmName="SHA-512" hashValue="SFieFGn9JLaXb50cktjoj7ETj0iKcADb0EKPSplvw4bFidTVEEKq0M8O44qee2jhyySfN2PmTRl30xVWoqCpKA==" saltValue="MBLBX2mgFH4LaZRt/O63qw==" spinCount="100000" sheet="1" objects="1" scenarios="1"/>
  <mergeCells count="1">
    <mergeCell ref="B9:F9"/>
  </mergeCells>
  <phoneticPr fontId="54" type="noConversion"/>
  <hyperlinks>
    <hyperlink ref="B1" location="'Cover Page'!A1" display="Back to Cover Page" xr:uid="{7691B62D-9584-44D6-BDD7-2979F090454C}"/>
  </hyperlinks>
  <pageMargins left="0.70866141732283472" right="0.70866141732283472" top="0.74803149606299213" bottom="0.74803149606299213" header="0.31496062992125984" footer="0.31496062992125984"/>
  <pageSetup paperSize="9" scale="65" orientation="landscape" r:id="rId1"/>
  <rowBreaks count="1" manualBreakCount="1">
    <brk id="2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AB42-2EF6-44E8-A7FB-0645740F2E41}">
  <sheetPr codeName="Sheet7">
    <tabColor rgb="FF031F73"/>
    <pageSetUpPr fitToPage="1"/>
  </sheetPr>
  <dimension ref="A1:S82"/>
  <sheetViews>
    <sheetView showGridLines="0" zoomScale="80" zoomScaleNormal="80" zoomScaleSheetLayoutView="55" workbookViewId="0">
      <selection activeCell="B16" sqref="B16"/>
    </sheetView>
  </sheetViews>
  <sheetFormatPr defaultColWidth="0" defaultRowHeight="12.75" zeroHeight="1"/>
  <cols>
    <col min="1" max="1" width="2.42578125" style="56" customWidth="1"/>
    <col min="2" max="2" width="53.42578125" style="56" customWidth="1"/>
    <col min="3" max="3" width="8.28515625" style="56" customWidth="1"/>
    <col min="4" max="13" width="24.140625" style="56" customWidth="1"/>
    <col min="14" max="15" width="24.140625" style="56" hidden="1" customWidth="1"/>
    <col min="16" max="16384" width="0" style="56" hidden="1"/>
  </cols>
  <sheetData>
    <row r="1" spans="1:19" ht="14.25">
      <c r="B1" s="499" t="s">
        <v>49</v>
      </c>
    </row>
    <row r="2" spans="1:19"/>
    <row r="3" spans="1:19" s="3" customFormat="1" ht="15">
      <c r="B3" s="1" t="s">
        <v>500</v>
      </c>
      <c r="C3" s="4"/>
      <c r="D3" s="4"/>
      <c r="E3" s="4"/>
    </row>
    <row r="4" spans="1:19" s="3" customFormat="1" ht="15">
      <c r="B4" s="1" t="s">
        <v>69</v>
      </c>
      <c r="C4" s="5"/>
      <c r="E4" s="1" t="s">
        <v>76</v>
      </c>
      <c r="F4" s="5"/>
    </row>
    <row r="5" spans="1:19" s="3" customFormat="1" ht="15">
      <c r="B5" s="1" t="s">
        <v>83</v>
      </c>
      <c r="C5" s="5"/>
      <c r="E5" s="1" t="s">
        <v>382</v>
      </c>
      <c r="F5" s="5"/>
    </row>
    <row r="6" spans="1:19" s="3" customFormat="1" ht="15">
      <c r="B6" s="1" t="s">
        <v>85</v>
      </c>
      <c r="C6" s="7"/>
      <c r="E6" s="2"/>
    </row>
    <row r="7" spans="1:19" s="57" customFormat="1" ht="15.75" thickBot="1">
      <c r="A7" s="40"/>
      <c r="D7" s="41"/>
      <c r="E7" s="40"/>
      <c r="F7" s="40"/>
      <c r="G7" s="40"/>
      <c r="H7" s="40"/>
      <c r="I7" s="40"/>
      <c r="J7" s="40"/>
      <c r="K7" s="40"/>
      <c r="L7" s="40"/>
      <c r="M7" s="40"/>
      <c r="N7" s="47"/>
      <c r="O7" s="47"/>
      <c r="P7" s="47"/>
      <c r="Q7" s="37"/>
      <c r="R7" s="37"/>
      <c r="S7" s="37"/>
    </row>
    <row r="8" spans="1:19" s="57" customFormat="1" ht="15.75">
      <c r="A8" s="43"/>
      <c r="B8" s="177" t="s">
        <v>501</v>
      </c>
      <c r="C8" s="177"/>
      <c r="D8" s="177"/>
      <c r="E8" s="43"/>
      <c r="F8" s="43"/>
      <c r="G8" s="43"/>
      <c r="H8" s="43"/>
      <c r="I8" s="43"/>
      <c r="J8" s="43"/>
      <c r="K8" s="43"/>
      <c r="L8" s="43"/>
      <c r="M8" s="43"/>
      <c r="N8" s="47"/>
      <c r="O8" s="47"/>
      <c r="P8" s="47"/>
      <c r="Q8" s="37"/>
      <c r="R8" s="37"/>
      <c r="S8" s="37"/>
    </row>
    <row r="9" spans="1:19" customFormat="1" ht="15">
      <c r="B9" s="169" t="s">
        <v>502</v>
      </c>
      <c r="G9" s="169"/>
    </row>
    <row r="10" spans="1:19" customFormat="1" ht="15">
      <c r="B10" s="169" t="s">
        <v>62</v>
      </c>
      <c r="G10" s="169"/>
    </row>
    <row r="11" spans="1:19" customFormat="1" ht="15">
      <c r="B11" s="169" t="s">
        <v>63</v>
      </c>
      <c r="G11" s="169"/>
    </row>
    <row r="12" spans="1:19" customFormat="1" ht="15">
      <c r="B12" s="169" t="s">
        <v>64</v>
      </c>
      <c r="G12" s="169"/>
    </row>
    <row r="13" spans="1:19" customFormat="1" ht="15">
      <c r="B13" s="169" t="s">
        <v>503</v>
      </c>
      <c r="G13" s="169"/>
    </row>
    <row r="14" spans="1:19" customFormat="1" ht="15">
      <c r="B14" s="169" t="s">
        <v>504</v>
      </c>
      <c r="G14" s="169"/>
    </row>
    <row r="15" spans="1:19" s="47" customFormat="1" ht="15">
      <c r="B15" s="169" t="s">
        <v>505</v>
      </c>
      <c r="C15" s="39"/>
    </row>
    <row r="16" spans="1:19" s="47" customFormat="1" ht="15.75" thickBot="1">
      <c r="B16" s="169"/>
      <c r="C16" s="39"/>
    </row>
    <row r="17" spans="2:16" s="40" customFormat="1" ht="15">
      <c r="B17" s="178" t="s">
        <v>506</v>
      </c>
      <c r="C17" s="178" t="s">
        <v>507</v>
      </c>
      <c r="D17" s="179" t="s">
        <v>508</v>
      </c>
      <c r="E17" s="179" t="s">
        <v>509</v>
      </c>
      <c r="F17" s="179" t="s">
        <v>510</v>
      </c>
      <c r="G17" s="179" t="s">
        <v>511</v>
      </c>
      <c r="H17" s="179" t="s">
        <v>512</v>
      </c>
      <c r="I17" s="179" t="s">
        <v>513</v>
      </c>
      <c r="J17" s="179" t="s">
        <v>514</v>
      </c>
      <c r="K17" s="179" t="s">
        <v>515</v>
      </c>
      <c r="L17" s="179" t="s">
        <v>516</v>
      </c>
      <c r="M17" s="179" t="s">
        <v>517</v>
      </c>
      <c r="N17" s="47"/>
      <c r="O17" s="47"/>
      <c r="P17" s="47"/>
    </row>
    <row r="18" spans="2:16" s="40" customFormat="1">
      <c r="B18" s="58" t="s">
        <v>518</v>
      </c>
    </row>
    <row r="19" spans="2:16" s="37" customFormat="1" ht="51">
      <c r="B19" s="59" t="s">
        <v>519</v>
      </c>
      <c r="C19" s="46" t="s">
        <v>520</v>
      </c>
      <c r="D19" s="71"/>
      <c r="E19" s="71"/>
      <c r="F19" s="71"/>
      <c r="G19" s="71"/>
      <c r="H19" s="71"/>
      <c r="I19" s="71"/>
      <c r="J19" s="71"/>
      <c r="K19" s="71"/>
      <c r="L19" s="71"/>
      <c r="M19" s="71"/>
      <c r="N19" s="38"/>
      <c r="O19" s="38"/>
      <c r="P19" s="38"/>
    </row>
    <row r="20" spans="2:16" s="37" customFormat="1" ht="15.75">
      <c r="B20" s="44" t="s">
        <v>521</v>
      </c>
      <c r="C20" s="46" t="s">
        <v>520</v>
      </c>
      <c r="D20" s="71"/>
      <c r="E20" s="71"/>
      <c r="F20" s="71"/>
      <c r="G20" s="71"/>
      <c r="H20" s="71"/>
      <c r="I20" s="71"/>
      <c r="J20" s="71"/>
      <c r="K20" s="71"/>
      <c r="L20" s="71"/>
      <c r="M20" s="71"/>
      <c r="N20" s="38"/>
      <c r="O20" s="38"/>
      <c r="P20" s="38"/>
    </row>
    <row r="21" spans="2:16" s="37" customFormat="1" ht="15.75">
      <c r="B21" s="44" t="s">
        <v>463</v>
      </c>
      <c r="C21" s="46" t="s">
        <v>520</v>
      </c>
      <c r="D21" s="71"/>
      <c r="E21" s="71"/>
      <c r="F21" s="71"/>
      <c r="G21" s="71"/>
      <c r="H21" s="71"/>
      <c r="I21" s="71"/>
      <c r="J21" s="71"/>
      <c r="K21" s="71"/>
      <c r="L21" s="71"/>
      <c r="M21" s="71"/>
      <c r="N21" s="38"/>
      <c r="O21" s="38"/>
      <c r="P21" s="38"/>
    </row>
    <row r="22" spans="2:16" s="37" customFormat="1" ht="15.75">
      <c r="B22" s="44" t="s">
        <v>522</v>
      </c>
      <c r="C22" s="60" t="s">
        <v>523</v>
      </c>
      <c r="D22" s="71"/>
      <c r="E22" s="71"/>
      <c r="F22" s="71"/>
      <c r="G22" s="71"/>
      <c r="H22" s="71"/>
      <c r="I22" s="71"/>
      <c r="J22" s="71"/>
      <c r="K22" s="71"/>
      <c r="L22" s="71"/>
      <c r="M22" s="71"/>
      <c r="N22" s="38"/>
      <c r="O22" s="38"/>
      <c r="P22" s="38"/>
    </row>
    <row r="23" spans="2:16" s="37" customFormat="1" ht="25.5">
      <c r="B23" s="44" t="s">
        <v>524</v>
      </c>
      <c r="C23" s="60" t="s">
        <v>523</v>
      </c>
      <c r="D23" s="71"/>
      <c r="E23" s="71"/>
      <c r="F23" s="71"/>
      <c r="G23" s="71"/>
      <c r="H23" s="71"/>
      <c r="I23" s="71"/>
      <c r="J23" s="71"/>
      <c r="K23" s="71"/>
      <c r="L23" s="71"/>
      <c r="M23" s="71"/>
      <c r="N23" s="38"/>
      <c r="O23" s="38"/>
      <c r="P23" s="38"/>
    </row>
    <row r="24" spans="2:16" s="37" customFormat="1" ht="26.45" customHeight="1">
      <c r="B24" s="44" t="s">
        <v>525</v>
      </c>
      <c r="C24" s="46" t="s">
        <v>520</v>
      </c>
      <c r="D24" s="71"/>
      <c r="E24" s="71"/>
      <c r="F24" s="71"/>
      <c r="G24" s="71"/>
      <c r="H24" s="71"/>
      <c r="I24" s="71"/>
      <c r="J24" s="71"/>
      <c r="K24" s="71"/>
      <c r="L24" s="71"/>
      <c r="M24" s="71"/>
      <c r="N24" s="38"/>
      <c r="O24" s="38"/>
      <c r="P24" s="38"/>
    </row>
    <row r="25" spans="2:16" s="37" customFormat="1" ht="15.75">
      <c r="B25" s="44" t="s">
        <v>526</v>
      </c>
      <c r="C25" s="46" t="s">
        <v>520</v>
      </c>
      <c r="D25" s="71"/>
      <c r="E25" s="71"/>
      <c r="F25" s="71"/>
      <c r="G25" s="71"/>
      <c r="H25" s="71"/>
      <c r="I25" s="71"/>
      <c r="J25" s="71"/>
      <c r="K25" s="71"/>
      <c r="L25" s="71"/>
      <c r="M25" s="71"/>
      <c r="N25" s="38"/>
      <c r="O25" s="38"/>
      <c r="P25" s="38"/>
    </row>
    <row r="26" spans="2:16" s="37" customFormat="1" ht="15.75">
      <c r="B26" s="44"/>
      <c r="C26" s="60"/>
      <c r="D26" s="60"/>
      <c r="E26" s="60"/>
      <c r="F26" s="60"/>
      <c r="G26" s="60"/>
      <c r="H26" s="60"/>
      <c r="I26" s="60"/>
      <c r="J26" s="60"/>
      <c r="K26" s="60"/>
      <c r="L26" s="60"/>
      <c r="M26" s="60"/>
      <c r="N26" s="38"/>
      <c r="O26" s="38"/>
      <c r="P26" s="38"/>
    </row>
    <row r="27" spans="2:16" s="37" customFormat="1" ht="15.75">
      <c r="B27" s="58" t="s">
        <v>527</v>
      </c>
      <c r="C27" s="60"/>
      <c r="D27" s="60"/>
      <c r="E27" s="60"/>
      <c r="F27" s="60"/>
      <c r="G27" s="60"/>
      <c r="H27" s="60"/>
      <c r="I27" s="60"/>
      <c r="J27" s="60"/>
      <c r="K27" s="60"/>
      <c r="L27" s="60"/>
      <c r="M27" s="60"/>
      <c r="N27" s="38"/>
      <c r="O27" s="38"/>
      <c r="P27" s="38"/>
    </row>
    <row r="28" spans="2:16" s="37" customFormat="1" ht="15.75">
      <c r="B28" s="44" t="s">
        <v>528</v>
      </c>
      <c r="C28" s="46" t="s">
        <v>520</v>
      </c>
      <c r="D28" s="71"/>
      <c r="E28" s="71"/>
      <c r="F28" s="71"/>
      <c r="G28" s="71"/>
      <c r="H28" s="71"/>
      <c r="I28" s="71"/>
      <c r="J28" s="71"/>
      <c r="K28" s="71"/>
      <c r="L28" s="71"/>
      <c r="M28" s="71"/>
      <c r="N28" s="38"/>
      <c r="O28" s="38"/>
      <c r="P28" s="38"/>
    </row>
    <row r="29" spans="2:16" s="37" customFormat="1" ht="15.75">
      <c r="N29" s="38"/>
      <c r="O29" s="38"/>
      <c r="P29" s="38"/>
    </row>
    <row r="30" spans="2:16" s="37" customFormat="1" ht="15.75">
      <c r="B30" s="58" t="s">
        <v>529</v>
      </c>
      <c r="C30" s="46"/>
      <c r="D30" s="46"/>
      <c r="E30" s="46"/>
      <c r="F30" s="46"/>
      <c r="G30" s="46"/>
      <c r="H30" s="46"/>
      <c r="I30" s="46"/>
      <c r="J30" s="46"/>
      <c r="K30" s="46"/>
      <c r="L30" s="46"/>
      <c r="M30" s="46"/>
      <c r="N30" s="38"/>
      <c r="O30" s="38"/>
      <c r="P30" s="38"/>
    </row>
    <row r="31" spans="2:16" s="37" customFormat="1" ht="15.75">
      <c r="B31" s="37" t="s">
        <v>530</v>
      </c>
      <c r="C31" s="46" t="s">
        <v>418</v>
      </c>
      <c r="D31" s="71"/>
      <c r="E31" s="71"/>
      <c r="F31" s="71"/>
      <c r="G31" s="71"/>
      <c r="H31" s="71"/>
      <c r="I31" s="71"/>
      <c r="J31" s="71"/>
      <c r="K31" s="71"/>
      <c r="L31" s="71"/>
      <c r="M31" s="71"/>
      <c r="N31" s="38"/>
      <c r="O31" s="38"/>
      <c r="P31" s="38"/>
    </row>
    <row r="32" spans="2:16" s="37" customFormat="1" ht="15.75">
      <c r="B32" s="37" t="s">
        <v>531</v>
      </c>
      <c r="C32" s="46" t="s">
        <v>404</v>
      </c>
      <c r="D32" s="71"/>
      <c r="E32" s="71"/>
      <c r="F32" s="71"/>
      <c r="G32" s="71"/>
      <c r="H32" s="71"/>
      <c r="I32" s="71"/>
      <c r="J32" s="71"/>
      <c r="K32" s="71"/>
      <c r="L32" s="71"/>
      <c r="M32" s="71"/>
      <c r="N32" s="38"/>
      <c r="O32" s="38"/>
      <c r="P32" s="38"/>
    </row>
    <row r="33" spans="2:16" s="37" customFormat="1" ht="15.75">
      <c r="B33" s="37" t="s">
        <v>532</v>
      </c>
      <c r="C33" s="46" t="s">
        <v>418</v>
      </c>
      <c r="D33" s="71"/>
      <c r="E33" s="71"/>
      <c r="F33" s="71"/>
      <c r="G33" s="71"/>
      <c r="H33" s="71"/>
      <c r="I33" s="71"/>
      <c r="J33" s="71"/>
      <c r="K33" s="71"/>
      <c r="L33" s="71"/>
      <c r="M33" s="71"/>
      <c r="N33" s="38"/>
      <c r="O33" s="38"/>
      <c r="P33" s="38"/>
    </row>
    <row r="34" spans="2:16" s="37" customFormat="1" ht="15.75">
      <c r="B34" s="37" t="s">
        <v>533</v>
      </c>
      <c r="C34" s="46" t="s">
        <v>404</v>
      </c>
      <c r="D34" s="71"/>
      <c r="E34" s="71"/>
      <c r="F34" s="71"/>
      <c r="G34" s="71"/>
      <c r="H34" s="71"/>
      <c r="I34" s="71"/>
      <c r="J34" s="71"/>
      <c r="K34" s="71"/>
      <c r="L34" s="71"/>
      <c r="M34" s="71"/>
      <c r="N34" s="38"/>
      <c r="O34" s="38"/>
      <c r="P34" s="38"/>
    </row>
    <row r="35" spans="2:16" s="37" customFormat="1" ht="25.5">
      <c r="B35" s="59" t="s">
        <v>534</v>
      </c>
      <c r="C35" s="37" t="s">
        <v>82</v>
      </c>
      <c r="D35" s="71"/>
      <c r="E35" s="71"/>
      <c r="F35" s="71"/>
      <c r="G35" s="71"/>
      <c r="H35" s="71"/>
      <c r="I35" s="71"/>
      <c r="J35" s="71"/>
      <c r="K35" s="71"/>
      <c r="L35" s="71"/>
      <c r="M35" s="71"/>
      <c r="N35" s="38"/>
      <c r="O35" s="38"/>
      <c r="P35" s="38"/>
    </row>
    <row r="36" spans="2:16" s="37" customFormat="1" ht="15.75">
      <c r="N36" s="38"/>
      <c r="O36" s="38"/>
      <c r="P36" s="38"/>
    </row>
    <row r="37" spans="2:16" s="37" customFormat="1" ht="15.75">
      <c r="B37" s="58" t="s">
        <v>535</v>
      </c>
      <c r="C37" s="53"/>
      <c r="D37" s="46"/>
      <c r="E37" s="46"/>
      <c r="F37" s="46"/>
      <c r="G37" s="46"/>
      <c r="H37" s="46"/>
      <c r="I37" s="46"/>
      <c r="J37" s="46"/>
      <c r="K37" s="46"/>
      <c r="L37" s="46"/>
      <c r="M37" s="46"/>
      <c r="N37" s="38"/>
      <c r="O37" s="38"/>
      <c r="P37" s="38"/>
    </row>
    <row r="38" spans="2:16" s="37" customFormat="1" ht="15.75">
      <c r="B38" s="37" t="s">
        <v>536</v>
      </c>
      <c r="C38" s="46" t="s">
        <v>537</v>
      </c>
      <c r="D38" s="71"/>
      <c r="E38" s="71"/>
      <c r="F38" s="71"/>
      <c r="G38" s="71"/>
      <c r="H38" s="71"/>
      <c r="I38" s="71"/>
      <c r="J38" s="71"/>
      <c r="K38" s="71"/>
      <c r="L38" s="71"/>
      <c r="M38" s="71"/>
      <c r="N38" s="38"/>
      <c r="O38" s="38"/>
      <c r="P38" s="38"/>
    </row>
    <row r="39" spans="2:16" s="37" customFormat="1" ht="15.75">
      <c r="B39" s="37" t="s">
        <v>538</v>
      </c>
      <c r="C39" s="46" t="s">
        <v>537</v>
      </c>
      <c r="D39" s="71"/>
      <c r="E39" s="71"/>
      <c r="F39" s="71"/>
      <c r="G39" s="71"/>
      <c r="H39" s="71"/>
      <c r="I39" s="71"/>
      <c r="J39" s="71"/>
      <c r="K39" s="71"/>
      <c r="L39" s="71"/>
      <c r="M39" s="71"/>
      <c r="N39" s="38"/>
      <c r="O39" s="38"/>
      <c r="P39" s="38"/>
    </row>
    <row r="40" spans="2:16" s="37" customFormat="1" ht="15.75">
      <c r="B40" s="37" t="s">
        <v>539</v>
      </c>
      <c r="C40" s="46" t="s">
        <v>540</v>
      </c>
      <c r="D40" s="71"/>
      <c r="E40" s="71"/>
      <c r="F40" s="71"/>
      <c r="G40" s="71"/>
      <c r="H40" s="71"/>
      <c r="I40" s="71"/>
      <c r="J40" s="71"/>
      <c r="K40" s="71"/>
      <c r="L40" s="71"/>
      <c r="M40" s="71"/>
      <c r="N40" s="38"/>
      <c r="O40" s="38"/>
      <c r="P40" s="38"/>
    </row>
    <row r="41" spans="2:16" s="37" customFormat="1" ht="15.75">
      <c r="B41" s="37" t="s">
        <v>541</v>
      </c>
      <c r="C41" s="46" t="s">
        <v>540</v>
      </c>
      <c r="D41" s="71"/>
      <c r="E41" s="71"/>
      <c r="F41" s="71"/>
      <c r="G41" s="71"/>
      <c r="H41" s="71"/>
      <c r="I41" s="71"/>
      <c r="J41" s="71"/>
      <c r="K41" s="71"/>
      <c r="L41" s="71"/>
      <c r="M41" s="71"/>
      <c r="N41" s="38"/>
      <c r="O41" s="38"/>
      <c r="P41" s="38"/>
    </row>
    <row r="42" spans="2:16" s="37" customFormat="1" ht="15.75">
      <c r="B42" s="37" t="s">
        <v>542</v>
      </c>
      <c r="C42" s="46" t="s">
        <v>543</v>
      </c>
      <c r="D42" s="71"/>
      <c r="E42" s="71"/>
      <c r="F42" s="71"/>
      <c r="G42" s="71"/>
      <c r="H42" s="71"/>
      <c r="I42" s="71"/>
      <c r="J42" s="71"/>
      <c r="K42" s="71"/>
      <c r="L42" s="71"/>
      <c r="M42" s="71"/>
      <c r="N42" s="38"/>
      <c r="O42" s="38"/>
      <c r="P42" s="38"/>
    </row>
    <row r="43" spans="2:16" s="37" customFormat="1" ht="15.75">
      <c r="C43" s="46"/>
      <c r="D43" s="46"/>
      <c r="E43" s="46"/>
      <c r="F43" s="46"/>
      <c r="G43" s="46"/>
      <c r="H43" s="46"/>
      <c r="I43" s="46"/>
      <c r="J43" s="46"/>
      <c r="K43" s="46"/>
      <c r="L43" s="46"/>
      <c r="M43" s="46"/>
      <c r="N43" s="38"/>
      <c r="O43" s="38"/>
      <c r="P43" s="38"/>
    </row>
    <row r="44" spans="2:16" s="37" customFormat="1" ht="15.75">
      <c r="B44" s="58" t="s">
        <v>544</v>
      </c>
      <c r="N44" s="38"/>
      <c r="O44" s="38"/>
      <c r="P44" s="38"/>
    </row>
    <row r="45" spans="2:16" s="37" customFormat="1" ht="15.75">
      <c r="B45" s="37" t="s">
        <v>545</v>
      </c>
      <c r="C45" s="46" t="s">
        <v>546</v>
      </c>
      <c r="D45" s="71"/>
      <c r="E45" s="71"/>
      <c r="F45" s="71"/>
      <c r="G45" s="71"/>
      <c r="H45" s="71"/>
      <c r="I45" s="71"/>
      <c r="J45" s="71"/>
      <c r="K45" s="71"/>
      <c r="L45" s="71"/>
      <c r="M45" s="71"/>
      <c r="N45" s="38"/>
      <c r="O45" s="38"/>
      <c r="P45" s="38"/>
    </row>
    <row r="46" spans="2:16" s="37" customFormat="1" ht="15.75">
      <c r="B46" s="37" t="s">
        <v>547</v>
      </c>
      <c r="C46" s="46" t="s">
        <v>548</v>
      </c>
      <c r="D46" s="71"/>
      <c r="E46" s="71"/>
      <c r="F46" s="71"/>
      <c r="G46" s="71"/>
      <c r="H46" s="71"/>
      <c r="I46" s="71"/>
      <c r="J46" s="71"/>
      <c r="K46" s="71"/>
      <c r="L46" s="71"/>
      <c r="M46" s="71"/>
      <c r="N46" s="38"/>
      <c r="O46" s="38"/>
      <c r="P46" s="38"/>
    </row>
    <row r="47" spans="2:16" s="37" customFormat="1" ht="15.75">
      <c r="B47" s="37" t="s">
        <v>549</v>
      </c>
      <c r="C47" s="46" t="s">
        <v>82</v>
      </c>
      <c r="D47" s="71"/>
      <c r="E47" s="71"/>
      <c r="F47" s="71"/>
      <c r="G47" s="71"/>
      <c r="H47" s="71"/>
      <c r="I47" s="71"/>
      <c r="J47" s="71"/>
      <c r="K47" s="71"/>
      <c r="L47" s="71"/>
      <c r="M47" s="71"/>
      <c r="N47" s="38"/>
      <c r="O47" s="38"/>
      <c r="P47" s="38"/>
    </row>
    <row r="48" spans="2:16" s="37" customFormat="1" ht="15.75">
      <c r="B48" s="37" t="s">
        <v>550</v>
      </c>
      <c r="C48" s="46" t="s">
        <v>548</v>
      </c>
      <c r="D48" s="71"/>
      <c r="E48" s="71"/>
      <c r="F48" s="71"/>
      <c r="G48" s="71"/>
      <c r="H48" s="71"/>
      <c r="I48" s="71"/>
      <c r="J48" s="71"/>
      <c r="K48" s="71"/>
      <c r="L48" s="71"/>
      <c r="M48" s="71"/>
      <c r="N48" s="38"/>
      <c r="O48" s="38"/>
      <c r="P48" s="38"/>
    </row>
    <row r="49" spans="1:16" s="37" customFormat="1" ht="15.75">
      <c r="B49" s="37" t="s">
        <v>551</v>
      </c>
      <c r="C49" s="46" t="s">
        <v>548</v>
      </c>
      <c r="D49" s="71"/>
      <c r="E49" s="71"/>
      <c r="F49" s="71"/>
      <c r="G49" s="71"/>
      <c r="H49" s="71"/>
      <c r="I49" s="71"/>
      <c r="J49" s="71"/>
      <c r="K49" s="71"/>
      <c r="L49" s="71"/>
      <c r="M49" s="71"/>
      <c r="N49" s="38"/>
      <c r="O49" s="38"/>
      <c r="P49" s="38"/>
    </row>
    <row r="50" spans="1:16" s="37" customFormat="1" ht="15.75">
      <c r="B50" s="37" t="s">
        <v>552</v>
      </c>
      <c r="C50" s="46" t="s">
        <v>404</v>
      </c>
      <c r="D50" s="71"/>
      <c r="E50" s="71"/>
      <c r="F50" s="71"/>
      <c r="G50" s="71"/>
      <c r="H50" s="71"/>
      <c r="I50" s="71"/>
      <c r="J50" s="71"/>
      <c r="K50" s="71"/>
      <c r="L50" s="71"/>
      <c r="M50" s="71"/>
      <c r="N50" s="38"/>
      <c r="O50" s="38"/>
      <c r="P50" s="38"/>
    </row>
    <row r="51" spans="1:16" s="37" customFormat="1" ht="15.75">
      <c r="C51" s="46"/>
      <c r="D51" s="46"/>
      <c r="E51" s="46"/>
      <c r="F51" s="46"/>
      <c r="G51" s="46"/>
      <c r="H51" s="46"/>
      <c r="I51" s="46"/>
      <c r="J51" s="46"/>
      <c r="K51" s="46"/>
      <c r="L51" s="46"/>
      <c r="M51" s="46"/>
      <c r="N51" s="38"/>
      <c r="O51" s="38"/>
      <c r="P51" s="38"/>
    </row>
    <row r="52" spans="1:16" s="37" customFormat="1" ht="15.75">
      <c r="B52" s="58" t="s">
        <v>553</v>
      </c>
      <c r="D52" s="50"/>
      <c r="E52" s="50"/>
      <c r="F52" s="50"/>
      <c r="G52" s="51"/>
      <c r="H52" s="51"/>
      <c r="I52" s="51"/>
      <c r="J52" s="50"/>
      <c r="K52" s="50"/>
      <c r="L52" s="50"/>
      <c r="M52" s="50"/>
      <c r="N52" s="38"/>
      <c r="O52" s="38"/>
      <c r="P52" s="38"/>
    </row>
    <row r="53" spans="1:16" s="62" customFormat="1" ht="38.25">
      <c r="A53" s="37"/>
      <c r="B53" s="59" t="s">
        <v>554</v>
      </c>
      <c r="C53" s="46" t="s">
        <v>548</v>
      </c>
      <c r="D53" s="71"/>
      <c r="E53" s="71"/>
      <c r="F53" s="71"/>
      <c r="G53" s="71"/>
      <c r="H53" s="71"/>
      <c r="I53" s="71"/>
      <c r="J53" s="71"/>
      <c r="K53" s="71"/>
      <c r="L53" s="71"/>
      <c r="M53" s="71"/>
      <c r="N53" s="61"/>
      <c r="O53" s="61"/>
      <c r="P53" s="61"/>
    </row>
    <row r="54" spans="1:16" s="62" customFormat="1" ht="15.75">
      <c r="A54" s="37"/>
      <c r="B54" s="37" t="s">
        <v>555</v>
      </c>
      <c r="C54" s="46" t="s">
        <v>548</v>
      </c>
      <c r="D54" s="71"/>
      <c r="E54" s="71"/>
      <c r="F54" s="71"/>
      <c r="G54" s="71"/>
      <c r="H54" s="71"/>
      <c r="I54" s="71"/>
      <c r="J54" s="71"/>
      <c r="K54" s="71"/>
      <c r="L54" s="71"/>
      <c r="M54" s="71"/>
      <c r="N54" s="61"/>
      <c r="O54" s="61"/>
      <c r="P54" s="61"/>
    </row>
    <row r="55" spans="1:16" s="64" customFormat="1" ht="25.5">
      <c r="A55" s="37"/>
      <c r="B55" s="59" t="s">
        <v>556</v>
      </c>
      <c r="C55" s="46" t="s">
        <v>548</v>
      </c>
      <c r="D55" s="63">
        <f>IF(D53&lt;&gt;"",D$48+D$49+D53+D54,0)</f>
        <v>0</v>
      </c>
      <c r="E55" s="63">
        <f t="shared" ref="E55:M55" si="0">IF(E53&lt;&gt;"",E$48+E$49+E53+E54,0)</f>
        <v>0</v>
      </c>
      <c r="F55" s="63">
        <f t="shared" si="0"/>
        <v>0</v>
      </c>
      <c r="G55" s="63">
        <f t="shared" si="0"/>
        <v>0</v>
      </c>
      <c r="H55" s="63">
        <f t="shared" si="0"/>
        <v>0</v>
      </c>
      <c r="I55" s="63">
        <f t="shared" si="0"/>
        <v>0</v>
      </c>
      <c r="J55" s="63">
        <f t="shared" si="0"/>
        <v>0</v>
      </c>
      <c r="K55" s="63">
        <f t="shared" si="0"/>
        <v>0</v>
      </c>
      <c r="L55" s="63">
        <f t="shared" si="0"/>
        <v>0</v>
      </c>
      <c r="M55" s="63">
        <f t="shared" si="0"/>
        <v>0</v>
      </c>
    </row>
    <row r="56" spans="1:16" s="37" customFormat="1" ht="25.5">
      <c r="B56" s="59" t="s">
        <v>557</v>
      </c>
      <c r="C56" s="46"/>
      <c r="D56" s="63" t="str">
        <f t="shared" ref="D56:M56" si="1">IF(D19&lt;&gt;"",D55-(D$48+D$49+D53+D54),"")</f>
        <v/>
      </c>
      <c r="E56" s="63" t="str">
        <f t="shared" si="1"/>
        <v/>
      </c>
      <c r="F56" s="63" t="str">
        <f t="shared" si="1"/>
        <v/>
      </c>
      <c r="G56" s="63" t="str">
        <f t="shared" si="1"/>
        <v/>
      </c>
      <c r="H56" s="63" t="str">
        <f t="shared" si="1"/>
        <v/>
      </c>
      <c r="I56" s="63" t="str">
        <f t="shared" si="1"/>
        <v/>
      </c>
      <c r="J56" s="63" t="str">
        <f t="shared" si="1"/>
        <v/>
      </c>
      <c r="K56" s="63" t="str">
        <f t="shared" si="1"/>
        <v/>
      </c>
      <c r="L56" s="63" t="str">
        <f t="shared" si="1"/>
        <v/>
      </c>
      <c r="M56" s="63" t="str">
        <f t="shared" si="1"/>
        <v/>
      </c>
      <c r="N56" s="38"/>
      <c r="O56" s="38"/>
      <c r="P56" s="38"/>
    </row>
    <row r="57" spans="1:16" s="37" customFormat="1" ht="15.75">
      <c r="B57" s="58" t="s">
        <v>558</v>
      </c>
      <c r="C57" s="46"/>
      <c r="D57" s="50"/>
      <c r="E57" s="50"/>
      <c r="F57" s="50"/>
      <c r="G57" s="51"/>
      <c r="H57" s="51"/>
      <c r="I57" s="51"/>
      <c r="J57" s="50"/>
      <c r="K57" s="50"/>
      <c r="L57" s="50"/>
      <c r="M57" s="50"/>
      <c r="N57" s="38"/>
      <c r="O57" s="38"/>
      <c r="P57" s="38"/>
    </row>
    <row r="58" spans="1:16" s="37" customFormat="1" ht="15.75">
      <c r="B58" s="45" t="s">
        <v>559</v>
      </c>
      <c r="C58" s="46"/>
      <c r="D58" s="49"/>
      <c r="E58" s="49"/>
      <c r="F58" s="49"/>
      <c r="G58" s="65"/>
      <c r="H58" s="65"/>
      <c r="I58" s="65"/>
      <c r="J58" s="49"/>
      <c r="K58" s="49"/>
      <c r="L58" s="49"/>
      <c r="M58" s="49"/>
      <c r="N58" s="38"/>
      <c r="O58" s="38"/>
      <c r="P58" s="38"/>
    </row>
    <row r="59" spans="1:16" s="37" customFormat="1" ht="15.75">
      <c r="B59" s="37" t="s">
        <v>560</v>
      </c>
      <c r="C59" s="46" t="s">
        <v>537</v>
      </c>
      <c r="D59" s="71"/>
      <c r="E59" s="71"/>
      <c r="F59" s="71"/>
      <c r="G59" s="71"/>
      <c r="H59" s="71"/>
      <c r="I59" s="71"/>
      <c r="J59" s="71"/>
      <c r="K59" s="71"/>
      <c r="L59" s="71"/>
      <c r="M59" s="71"/>
      <c r="N59" s="38"/>
      <c r="O59" s="38"/>
      <c r="P59" s="38"/>
    </row>
    <row r="60" spans="1:16" s="37" customFormat="1" ht="38.25">
      <c r="B60" s="59" t="s">
        <v>561</v>
      </c>
      <c r="C60" s="46" t="s">
        <v>548</v>
      </c>
      <c r="D60" s="71"/>
      <c r="E60" s="71"/>
      <c r="F60" s="71"/>
      <c r="G60" s="71"/>
      <c r="H60" s="71"/>
      <c r="I60" s="71"/>
      <c r="J60" s="71"/>
      <c r="K60" s="71"/>
      <c r="L60" s="71"/>
      <c r="M60" s="71"/>
      <c r="N60" s="38"/>
      <c r="O60" s="38"/>
      <c r="P60" s="38"/>
    </row>
    <row r="61" spans="1:16" s="37" customFormat="1" ht="15.75">
      <c r="B61" s="37" t="s">
        <v>555</v>
      </c>
      <c r="C61" s="46" t="s">
        <v>548</v>
      </c>
      <c r="D61" s="71"/>
      <c r="E61" s="71"/>
      <c r="F61" s="71"/>
      <c r="G61" s="71"/>
      <c r="H61" s="71"/>
      <c r="I61" s="71"/>
      <c r="J61" s="71"/>
      <c r="K61" s="71"/>
      <c r="L61" s="71"/>
      <c r="M61" s="71"/>
      <c r="N61" s="38"/>
      <c r="O61" s="38"/>
      <c r="P61" s="38"/>
    </row>
    <row r="62" spans="1:16" s="37" customFormat="1" ht="25.5">
      <c r="B62" s="59" t="s">
        <v>562</v>
      </c>
      <c r="C62" s="46" t="s">
        <v>548</v>
      </c>
      <c r="D62" s="63">
        <f t="shared" ref="D62:M62" si="2">IF(D60&lt;&gt;"",D$48+D$49+D60+D61,0)</f>
        <v>0</v>
      </c>
      <c r="E62" s="63">
        <f t="shared" si="2"/>
        <v>0</v>
      </c>
      <c r="F62" s="63">
        <f t="shared" si="2"/>
        <v>0</v>
      </c>
      <c r="G62" s="63">
        <f t="shared" si="2"/>
        <v>0</v>
      </c>
      <c r="H62" s="63">
        <f t="shared" si="2"/>
        <v>0</v>
      </c>
      <c r="I62" s="63">
        <f t="shared" si="2"/>
        <v>0</v>
      </c>
      <c r="J62" s="63">
        <f t="shared" si="2"/>
        <v>0</v>
      </c>
      <c r="K62" s="63">
        <f t="shared" si="2"/>
        <v>0</v>
      </c>
      <c r="L62" s="63">
        <f t="shared" si="2"/>
        <v>0</v>
      </c>
      <c r="M62" s="63">
        <f t="shared" si="2"/>
        <v>0</v>
      </c>
      <c r="N62" s="38"/>
      <c r="O62" s="38"/>
      <c r="P62" s="38"/>
    </row>
    <row r="63" spans="1:16" s="37" customFormat="1" ht="25.5">
      <c r="B63" s="59" t="s">
        <v>557</v>
      </c>
      <c r="C63" s="46"/>
      <c r="D63" s="63" t="str">
        <f>IF(D59&lt;&gt;"",D62-(D$48+D$49+D60+D61),"")</f>
        <v/>
      </c>
      <c r="E63" s="63" t="str">
        <f t="shared" ref="E63:M63" si="3">IF(E59&lt;&gt;"",E62-(E$48+E$49+E60+E61),"")</f>
        <v/>
      </c>
      <c r="F63" s="63" t="str">
        <f t="shared" si="3"/>
        <v/>
      </c>
      <c r="G63" s="63" t="str">
        <f t="shared" si="3"/>
        <v/>
      </c>
      <c r="H63" s="63" t="str">
        <f t="shared" si="3"/>
        <v/>
      </c>
      <c r="I63" s="63" t="str">
        <f t="shared" si="3"/>
        <v/>
      </c>
      <c r="J63" s="63" t="str">
        <f t="shared" si="3"/>
        <v/>
      </c>
      <c r="K63" s="63" t="str">
        <f t="shared" si="3"/>
        <v/>
      </c>
      <c r="L63" s="63" t="str">
        <f t="shared" si="3"/>
        <v/>
      </c>
      <c r="M63" s="63" t="str">
        <f t="shared" si="3"/>
        <v/>
      </c>
      <c r="N63" s="38"/>
      <c r="O63" s="38"/>
      <c r="P63" s="38"/>
    </row>
    <row r="64" spans="1:16" s="37" customFormat="1" ht="15.75">
      <c r="B64" s="45" t="s">
        <v>563</v>
      </c>
      <c r="C64" s="46"/>
      <c r="D64" s="49"/>
      <c r="E64" s="49"/>
      <c r="F64" s="49"/>
      <c r="G64" s="65"/>
      <c r="H64" s="65"/>
      <c r="I64" s="65"/>
      <c r="J64" s="49"/>
      <c r="K64" s="49"/>
      <c r="L64" s="49"/>
      <c r="M64" s="49"/>
      <c r="N64" s="38"/>
      <c r="O64" s="38"/>
      <c r="P64" s="38"/>
    </row>
    <row r="65" spans="1:16" s="37" customFormat="1" ht="15.75">
      <c r="B65" s="37" t="s">
        <v>560</v>
      </c>
      <c r="C65" s="46" t="s">
        <v>537</v>
      </c>
      <c r="D65" s="71"/>
      <c r="E65" s="71"/>
      <c r="F65" s="71"/>
      <c r="G65" s="71"/>
      <c r="H65" s="71"/>
      <c r="I65" s="71"/>
      <c r="J65" s="71"/>
      <c r="K65" s="71"/>
      <c r="L65" s="71"/>
      <c r="M65" s="71"/>
      <c r="N65" s="38"/>
      <c r="O65" s="38"/>
      <c r="P65" s="38"/>
    </row>
    <row r="66" spans="1:16" s="37" customFormat="1" ht="38.25">
      <c r="B66" s="59" t="s">
        <v>561</v>
      </c>
      <c r="C66" s="46" t="s">
        <v>548</v>
      </c>
      <c r="D66" s="71"/>
      <c r="E66" s="71"/>
      <c r="F66" s="71"/>
      <c r="G66" s="71"/>
      <c r="H66" s="71"/>
      <c r="I66" s="71"/>
      <c r="J66" s="71"/>
      <c r="K66" s="71"/>
      <c r="L66" s="71"/>
      <c r="M66" s="71"/>
      <c r="N66" s="38"/>
      <c r="O66" s="38"/>
      <c r="P66" s="38"/>
    </row>
    <row r="67" spans="1:16" s="37" customFormat="1" ht="15.75">
      <c r="B67" s="37" t="s">
        <v>555</v>
      </c>
      <c r="C67" s="46" t="s">
        <v>548</v>
      </c>
      <c r="D67" s="71"/>
      <c r="E67" s="71"/>
      <c r="F67" s="71"/>
      <c r="G67" s="71"/>
      <c r="H67" s="71"/>
      <c r="I67" s="71"/>
      <c r="J67" s="71"/>
      <c r="K67" s="71"/>
      <c r="L67" s="71"/>
      <c r="M67" s="71"/>
      <c r="N67" s="38"/>
      <c r="O67" s="38"/>
      <c r="P67" s="38"/>
    </row>
    <row r="68" spans="1:16" s="37" customFormat="1" ht="25.5">
      <c r="B68" s="59" t="s">
        <v>564</v>
      </c>
      <c r="C68" s="46" t="s">
        <v>548</v>
      </c>
      <c r="D68" s="63">
        <f t="shared" ref="D68:M68" si="4">IF(D66&lt;&gt;"",D$48+D$49+D66+D67,0)</f>
        <v>0</v>
      </c>
      <c r="E68" s="63">
        <f t="shared" si="4"/>
        <v>0</v>
      </c>
      <c r="F68" s="63">
        <f t="shared" si="4"/>
        <v>0</v>
      </c>
      <c r="G68" s="63">
        <f t="shared" si="4"/>
        <v>0</v>
      </c>
      <c r="H68" s="63">
        <f t="shared" si="4"/>
        <v>0</v>
      </c>
      <c r="I68" s="63">
        <f t="shared" si="4"/>
        <v>0</v>
      </c>
      <c r="J68" s="63">
        <f t="shared" si="4"/>
        <v>0</v>
      </c>
      <c r="K68" s="63">
        <f t="shared" si="4"/>
        <v>0</v>
      </c>
      <c r="L68" s="63">
        <f t="shared" si="4"/>
        <v>0</v>
      </c>
      <c r="M68" s="63">
        <f t="shared" si="4"/>
        <v>0</v>
      </c>
      <c r="N68" s="38"/>
      <c r="O68" s="38"/>
      <c r="P68" s="38"/>
    </row>
    <row r="69" spans="1:16" s="37" customFormat="1" ht="25.5">
      <c r="B69" s="59" t="s">
        <v>557</v>
      </c>
      <c r="C69" s="46"/>
      <c r="D69" s="63" t="str">
        <f>IF(D65&lt;&gt;"",D68-(D$48+D$49+D66+D67),"")</f>
        <v/>
      </c>
      <c r="E69" s="63" t="str">
        <f t="shared" ref="E69:M69" si="5">IF(E65&lt;&gt;"",E68-(E$48+E$49+E66+E67),"")</f>
        <v/>
      </c>
      <c r="F69" s="63" t="str">
        <f t="shared" si="5"/>
        <v/>
      </c>
      <c r="G69" s="63" t="str">
        <f t="shared" si="5"/>
        <v/>
      </c>
      <c r="H69" s="63" t="str">
        <f t="shared" si="5"/>
        <v/>
      </c>
      <c r="I69" s="63" t="str">
        <f t="shared" si="5"/>
        <v/>
      </c>
      <c r="J69" s="63" t="str">
        <f t="shared" si="5"/>
        <v/>
      </c>
      <c r="K69" s="63" t="str">
        <f t="shared" si="5"/>
        <v/>
      </c>
      <c r="L69" s="63" t="str">
        <f t="shared" si="5"/>
        <v/>
      </c>
      <c r="M69" s="63" t="str">
        <f t="shared" si="5"/>
        <v/>
      </c>
      <c r="N69" s="38"/>
      <c r="O69" s="38"/>
      <c r="P69" s="38"/>
    </row>
    <row r="70" spans="1:16" s="37" customFormat="1" ht="15.75">
      <c r="B70" s="45" t="s">
        <v>565</v>
      </c>
      <c r="C70" s="46"/>
      <c r="D70" s="49"/>
      <c r="E70" s="49"/>
      <c r="F70" s="49"/>
      <c r="G70" s="65"/>
      <c r="H70" s="65"/>
      <c r="I70" s="65"/>
      <c r="J70" s="49"/>
      <c r="K70" s="49"/>
      <c r="L70" s="49"/>
      <c r="M70" s="49"/>
      <c r="N70" s="38"/>
      <c r="O70" s="38"/>
      <c r="P70" s="38"/>
    </row>
    <row r="71" spans="1:16" s="71" customFormat="1" ht="15">
      <c r="A71" s="37"/>
      <c r="B71" s="37" t="s">
        <v>560</v>
      </c>
      <c r="C71" s="46" t="s">
        <v>537</v>
      </c>
    </row>
    <row r="72" spans="1:16" s="71" customFormat="1" ht="38.25">
      <c r="A72" s="37"/>
      <c r="B72" s="59" t="s">
        <v>561</v>
      </c>
      <c r="C72" s="46" t="s">
        <v>548</v>
      </c>
    </row>
    <row r="73" spans="1:16" s="71" customFormat="1" ht="15">
      <c r="A73" s="37"/>
      <c r="B73" s="37" t="s">
        <v>555</v>
      </c>
      <c r="C73" s="46" t="s">
        <v>548</v>
      </c>
    </row>
    <row r="74" spans="1:16" s="37" customFormat="1" ht="25.5">
      <c r="B74" s="59" t="s">
        <v>566</v>
      </c>
      <c r="C74" s="46" t="s">
        <v>548</v>
      </c>
      <c r="D74" s="63">
        <f t="shared" ref="D74:M74" si="6">IF(D72&lt;&gt;"",D$48+D$49+D72+D73,0)</f>
        <v>0</v>
      </c>
      <c r="E74" s="63">
        <f t="shared" si="6"/>
        <v>0</v>
      </c>
      <c r="F74" s="63">
        <f t="shared" si="6"/>
        <v>0</v>
      </c>
      <c r="G74" s="63">
        <f t="shared" si="6"/>
        <v>0</v>
      </c>
      <c r="H74" s="63">
        <f t="shared" si="6"/>
        <v>0</v>
      </c>
      <c r="I74" s="63">
        <f t="shared" si="6"/>
        <v>0</v>
      </c>
      <c r="J74" s="63">
        <f t="shared" si="6"/>
        <v>0</v>
      </c>
      <c r="K74" s="63">
        <f t="shared" si="6"/>
        <v>0</v>
      </c>
      <c r="L74" s="63">
        <f t="shared" si="6"/>
        <v>0</v>
      </c>
      <c r="M74" s="63">
        <f t="shared" si="6"/>
        <v>0</v>
      </c>
      <c r="N74" s="38"/>
      <c r="O74" s="38"/>
      <c r="P74" s="38"/>
    </row>
    <row r="75" spans="1:16" s="37" customFormat="1" ht="25.5">
      <c r="B75" s="59" t="s">
        <v>557</v>
      </c>
      <c r="C75" s="46"/>
      <c r="D75" s="63" t="str">
        <f>IF(D71&lt;&gt;"",D74-(D$48+D$49+D72+D73),"")</f>
        <v/>
      </c>
      <c r="E75" s="63" t="str">
        <f t="shared" ref="E75:M75" si="7">IF(E71&lt;&gt;"",E74-(E$48+E$49+E72+E73),"")</f>
        <v/>
      </c>
      <c r="F75" s="63" t="str">
        <f t="shared" si="7"/>
        <v/>
      </c>
      <c r="G75" s="63" t="str">
        <f t="shared" si="7"/>
        <v/>
      </c>
      <c r="H75" s="63" t="str">
        <f t="shared" si="7"/>
        <v/>
      </c>
      <c r="I75" s="63" t="str">
        <f t="shared" si="7"/>
        <v/>
      </c>
      <c r="J75" s="63" t="str">
        <f t="shared" si="7"/>
        <v/>
      </c>
      <c r="K75" s="63" t="str">
        <f t="shared" si="7"/>
        <v/>
      </c>
      <c r="L75" s="63" t="str">
        <f t="shared" si="7"/>
        <v/>
      </c>
      <c r="M75" s="63" t="str">
        <f t="shared" si="7"/>
        <v/>
      </c>
      <c r="N75" s="38"/>
      <c r="O75" s="38"/>
      <c r="P75" s="38"/>
    </row>
    <row r="76" spans="1:16" s="41" customFormat="1" ht="15.75">
      <c r="B76" s="45" t="s">
        <v>567</v>
      </c>
      <c r="C76" s="46"/>
      <c r="D76" s="49"/>
      <c r="E76" s="49"/>
      <c r="F76" s="49"/>
      <c r="G76" s="65"/>
      <c r="H76" s="65"/>
      <c r="I76" s="65"/>
      <c r="J76" s="49"/>
      <c r="K76" s="49"/>
      <c r="L76" s="49"/>
      <c r="M76" s="49"/>
      <c r="N76" s="38"/>
      <c r="O76" s="38"/>
      <c r="P76" s="38"/>
    </row>
    <row r="77" spans="1:16" s="41" customFormat="1" ht="15.75">
      <c r="B77" s="37" t="s">
        <v>560</v>
      </c>
      <c r="C77" s="46" t="s">
        <v>537</v>
      </c>
      <c r="D77" s="71">
        <v>0</v>
      </c>
      <c r="E77" s="71"/>
      <c r="F77" s="71"/>
      <c r="G77" s="71"/>
      <c r="H77" s="71"/>
      <c r="I77" s="71"/>
      <c r="J77" s="71"/>
      <c r="K77" s="71"/>
      <c r="L77" s="71"/>
      <c r="M77" s="71"/>
      <c r="N77" s="38"/>
      <c r="O77" s="38"/>
      <c r="P77" s="38"/>
    </row>
    <row r="78" spans="1:16" s="37" customFormat="1" ht="38.25">
      <c r="B78" s="59" t="s">
        <v>561</v>
      </c>
      <c r="C78" s="46" t="s">
        <v>548</v>
      </c>
      <c r="D78" s="71"/>
      <c r="E78" s="71"/>
      <c r="F78" s="71"/>
      <c r="G78" s="71"/>
      <c r="H78" s="71"/>
      <c r="I78" s="71"/>
      <c r="J78" s="71"/>
      <c r="K78" s="71"/>
      <c r="L78" s="71"/>
      <c r="M78" s="71"/>
      <c r="N78" s="38"/>
      <c r="O78" s="38"/>
      <c r="P78" s="38"/>
    </row>
    <row r="79" spans="1:16" s="37" customFormat="1" ht="15.75">
      <c r="B79" s="37" t="s">
        <v>555</v>
      </c>
      <c r="C79" s="46" t="s">
        <v>548</v>
      </c>
      <c r="D79" s="71"/>
      <c r="E79" s="71"/>
      <c r="F79" s="71"/>
      <c r="G79" s="71"/>
      <c r="H79" s="71"/>
      <c r="I79" s="71"/>
      <c r="J79" s="71"/>
      <c r="K79" s="71"/>
      <c r="L79" s="71"/>
      <c r="M79" s="71"/>
      <c r="N79" s="38"/>
      <c r="O79" s="38"/>
      <c r="P79" s="38"/>
    </row>
    <row r="80" spans="1:16" s="41" customFormat="1" ht="25.5">
      <c r="B80" s="59" t="s">
        <v>568</v>
      </c>
      <c r="C80" s="46" t="s">
        <v>548</v>
      </c>
      <c r="D80" s="63">
        <f t="shared" ref="D80:M80" si="8">IF(D78&lt;&gt;"",D$48+D$49+D78+D79,0)</f>
        <v>0</v>
      </c>
      <c r="E80" s="63">
        <f t="shared" si="8"/>
        <v>0</v>
      </c>
      <c r="F80" s="63">
        <f t="shared" si="8"/>
        <v>0</v>
      </c>
      <c r="G80" s="63">
        <f t="shared" si="8"/>
        <v>0</v>
      </c>
      <c r="H80" s="63">
        <f t="shared" si="8"/>
        <v>0</v>
      </c>
      <c r="I80" s="63">
        <f t="shared" si="8"/>
        <v>0</v>
      </c>
      <c r="J80" s="63">
        <f t="shared" si="8"/>
        <v>0</v>
      </c>
      <c r="K80" s="63">
        <f t="shared" si="8"/>
        <v>0</v>
      </c>
      <c r="L80" s="63">
        <f t="shared" si="8"/>
        <v>0</v>
      </c>
      <c r="M80" s="63">
        <f t="shared" si="8"/>
        <v>0</v>
      </c>
      <c r="N80" s="38"/>
      <c r="O80" s="38"/>
      <c r="P80" s="38"/>
    </row>
    <row r="81" spans="2:16" s="37" customFormat="1" ht="25.5">
      <c r="B81" s="59" t="s">
        <v>557</v>
      </c>
      <c r="C81" s="46"/>
      <c r="D81" s="66">
        <f>IF(D77&lt;&gt;"",D80-(D$48+D$49+D78+D79),"")</f>
        <v>0</v>
      </c>
      <c r="E81" s="66" t="str">
        <f t="shared" ref="E81:M81" si="9">IF(E77&lt;&gt;"",E80-(E$48+E$49+E78+E79),"")</f>
        <v/>
      </c>
      <c r="F81" s="66" t="str">
        <f t="shared" si="9"/>
        <v/>
      </c>
      <c r="G81" s="66" t="str">
        <f t="shared" si="9"/>
        <v/>
      </c>
      <c r="H81" s="66" t="str">
        <f t="shared" si="9"/>
        <v/>
      </c>
      <c r="I81" s="66" t="str">
        <f t="shared" si="9"/>
        <v/>
      </c>
      <c r="J81" s="66" t="str">
        <f t="shared" si="9"/>
        <v/>
      </c>
      <c r="K81" s="66" t="str">
        <f t="shared" si="9"/>
        <v/>
      </c>
      <c r="L81" s="66" t="str">
        <f t="shared" si="9"/>
        <v/>
      </c>
      <c r="M81" s="66" t="str">
        <f t="shared" si="9"/>
        <v/>
      </c>
      <c r="N81" s="38"/>
      <c r="O81" s="38"/>
      <c r="P81" s="38"/>
    </row>
    <row r="82" spans="2:16" ht="15">
      <c r="C82" s="46"/>
      <c r="N82" s="47"/>
      <c r="O82" s="47"/>
      <c r="P82" s="47"/>
    </row>
  </sheetData>
  <sheetProtection algorithmName="SHA-512" hashValue="JjYYL6+5YD/PBr/UmV9g6cK8DkZL9L5Po9NuVpMsXH+y8MeOf+02o/KdhRnkCBa72jdwxM5ncY3inujiC+fv5g==" saltValue="RwijIeXpZolCbDNPOAcVqw==" spinCount="100000" sheet="1" objects="1" scenarios="1"/>
  <dataValidations count="2">
    <dataValidation type="list" allowBlank="1" showInputMessage="1" showErrorMessage="1" sqref="D23:M23" xr:uid="{EF085E18-9D2B-4D01-BCD6-ACB308923879}">
      <formula1>"Corporate Finance, External Debt. Fund"</formula1>
    </dataValidation>
    <dataValidation type="list" allowBlank="1" showInputMessage="1" showErrorMessage="1" sqref="D22:M22" xr:uid="{F0DA89E5-FBF7-4A0E-B19E-B32F5778FEB1}">
      <formula1>"Fixed, Floating, CPI indexed"</formula1>
    </dataValidation>
  </dataValidations>
  <hyperlinks>
    <hyperlink ref="B1" location="'Cover Page'!A1" display="Back to Cover Page" xr:uid="{5087C2E8-E46F-4777-BBBB-710149F93FD5}"/>
  </hyperlinks>
  <pageMargins left="0.31496062992125984" right="0" top="0.74803149606299213" bottom="0" header="0.31496062992125984" footer="0.31496062992125984"/>
  <pageSetup paperSize="9" scale="47" fitToHeight="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6BE82-E1ED-4CD6-AD2E-2A1DC7291ACC}">
  <sheetPr codeName="Sheet8">
    <tabColor rgb="FF031F73"/>
  </sheetPr>
  <dimension ref="A1:H109"/>
  <sheetViews>
    <sheetView showGridLines="0" zoomScale="70" zoomScaleNormal="70" zoomScaleSheetLayoutView="55" workbookViewId="0">
      <selection activeCell="F16" sqref="F16"/>
    </sheetView>
  </sheetViews>
  <sheetFormatPr defaultColWidth="0" defaultRowHeight="12.75" zeroHeight="1"/>
  <cols>
    <col min="1" max="1" width="3.28515625" style="93" customWidth="1"/>
    <col min="2" max="2" width="26.42578125" style="93" customWidth="1"/>
    <col min="3" max="3" width="2.42578125" style="93" customWidth="1"/>
    <col min="4" max="4" width="64.7109375" style="93" customWidth="1"/>
    <col min="5" max="5" width="10.85546875" style="107" customWidth="1"/>
    <col min="6" max="6" width="58.140625" style="93" customWidth="1"/>
    <col min="7" max="7" width="50.7109375" style="93" customWidth="1"/>
    <col min="8" max="8" width="8.42578125" style="93" customWidth="1"/>
    <col min="9" max="16384" width="9.85546875" style="93" hidden="1"/>
  </cols>
  <sheetData>
    <row r="1" spans="1:7" ht="14.25">
      <c r="B1" s="499" t="s">
        <v>49</v>
      </c>
    </row>
    <row r="2" spans="1:7"/>
    <row r="3" spans="1:7" ht="15.6" customHeight="1">
      <c r="B3" s="162" t="s">
        <v>50</v>
      </c>
      <c r="D3" s="668" t="s">
        <v>569</v>
      </c>
    </row>
    <row r="4" spans="1:7" s="90" customFormat="1" ht="18.75">
      <c r="B4" s="188">
        <f>IF(SUM(A7:A14,A18:A28,A30:A46)=0,0,1)</f>
        <v>1</v>
      </c>
      <c r="D4" s="669"/>
      <c r="E4" s="97"/>
    </row>
    <row r="5" spans="1:7" ht="15">
      <c r="B5" s="582">
        <f>SUM(A7:A47)</f>
        <v>35</v>
      </c>
      <c r="D5" s="171" t="s">
        <v>384</v>
      </c>
      <c r="E5" s="172" t="s">
        <v>385</v>
      </c>
      <c r="F5" s="172" t="s">
        <v>386</v>
      </c>
      <c r="G5" s="173" t="s">
        <v>570</v>
      </c>
    </row>
    <row r="6" spans="1:7" ht="38.25">
      <c r="B6" s="167" t="s">
        <v>68</v>
      </c>
      <c r="D6" s="98" t="s">
        <v>571</v>
      </c>
      <c r="E6" s="99"/>
      <c r="F6" s="100"/>
      <c r="G6" s="101" t="s">
        <v>572</v>
      </c>
    </row>
    <row r="7" spans="1:7" ht="15">
      <c r="A7" s="597">
        <f t="shared" ref="A7:A14" si="0">IF(B7="",0,1)</f>
        <v>1</v>
      </c>
      <c r="B7" s="241" t="str">
        <f>IF(ISBLANK(F7),"Please Complete","")</f>
        <v>Please Complete</v>
      </c>
      <c r="C7" s="37"/>
      <c r="D7" s="155" t="s">
        <v>573</v>
      </c>
      <c r="E7" s="99" t="s">
        <v>380</v>
      </c>
      <c r="F7" s="153"/>
    </row>
    <row r="8" spans="1:7" ht="15">
      <c r="A8" s="597">
        <f t="shared" si="0"/>
        <v>1</v>
      </c>
      <c r="B8" s="241" t="str">
        <f t="shared" ref="B8:B14" si="1">IF(ISBLANK(F8),"Please Complete","")</f>
        <v>Please Complete</v>
      </c>
      <c r="C8" s="37"/>
      <c r="D8" s="155" t="s">
        <v>574</v>
      </c>
      <c r="E8" s="99" t="s">
        <v>380</v>
      </c>
      <c r="F8" s="153"/>
      <c r="G8" s="153"/>
    </row>
    <row r="9" spans="1:7" ht="15">
      <c r="A9" s="597">
        <f t="shared" si="0"/>
        <v>1</v>
      </c>
      <c r="B9" s="241" t="str">
        <f t="shared" si="1"/>
        <v>Please Complete</v>
      </c>
      <c r="C9" s="37"/>
      <c r="D9" s="155" t="s">
        <v>79</v>
      </c>
      <c r="E9" s="99" t="s">
        <v>380</v>
      </c>
      <c r="F9" s="153"/>
      <c r="G9" s="153"/>
    </row>
    <row r="10" spans="1:7" ht="15">
      <c r="A10" s="597">
        <f t="shared" si="0"/>
        <v>1</v>
      </c>
      <c r="B10" s="241" t="str">
        <f t="shared" si="1"/>
        <v>Please Complete</v>
      </c>
      <c r="C10" s="37"/>
      <c r="D10" s="155" t="s">
        <v>292</v>
      </c>
      <c r="E10" s="99" t="s">
        <v>380</v>
      </c>
      <c r="F10" s="153"/>
    </row>
    <row r="11" spans="1:7" ht="15">
      <c r="A11" s="597">
        <f t="shared" si="0"/>
        <v>1</v>
      </c>
      <c r="B11" s="241" t="str">
        <f t="shared" si="1"/>
        <v>Please Complete</v>
      </c>
      <c r="C11" s="37"/>
      <c r="D11" s="155" t="s">
        <v>575</v>
      </c>
      <c r="E11" s="99" t="s">
        <v>576</v>
      </c>
      <c r="F11" s="153"/>
    </row>
    <row r="12" spans="1:7" ht="25.5">
      <c r="A12" s="597">
        <f t="shared" si="0"/>
        <v>1</v>
      </c>
      <c r="B12" s="241" t="str">
        <f t="shared" si="1"/>
        <v>Please Complete</v>
      </c>
      <c r="C12" s="37"/>
      <c r="D12" s="156" t="s">
        <v>577</v>
      </c>
      <c r="E12" s="99" t="s">
        <v>520</v>
      </c>
      <c r="F12" s="153"/>
    </row>
    <row r="13" spans="1:7" ht="15">
      <c r="A13" s="597">
        <f t="shared" si="0"/>
        <v>1</v>
      </c>
      <c r="B13" s="241" t="str">
        <f t="shared" si="1"/>
        <v>Please Complete</v>
      </c>
      <c r="C13" s="37"/>
      <c r="D13" s="156" t="s">
        <v>578</v>
      </c>
      <c r="E13" s="102" t="s">
        <v>579</v>
      </c>
      <c r="F13" s="153"/>
    </row>
    <row r="14" spans="1:7" ht="38.25">
      <c r="A14" s="597">
        <f t="shared" si="0"/>
        <v>1</v>
      </c>
      <c r="B14" s="241" t="str">
        <f t="shared" si="1"/>
        <v>Please Complete</v>
      </c>
      <c r="C14" s="37"/>
      <c r="D14" s="156" t="s">
        <v>580</v>
      </c>
      <c r="E14" s="99" t="s">
        <v>82</v>
      </c>
      <c r="F14" s="153"/>
    </row>
    <row r="15" spans="1:7">
      <c r="B15" s="37"/>
      <c r="C15" s="37"/>
      <c r="D15" s="156"/>
      <c r="E15" s="99"/>
      <c r="F15" s="154"/>
    </row>
    <row r="16" spans="1:7" s="103" customFormat="1" ht="15">
      <c r="B16" s="241" t="str">
        <f>IF(F16="Please Select","Technology has not been selected","")</f>
        <v/>
      </c>
      <c r="C16" s="157"/>
      <c r="D16" s="174" t="s">
        <v>71</v>
      </c>
      <c r="E16" s="82" t="s">
        <v>72</v>
      </c>
      <c r="F16" s="540" t="s">
        <v>73</v>
      </c>
    </row>
    <row r="17" spans="1:6" s="103" customFormat="1">
      <c r="B17" s="157"/>
      <c r="C17" s="157"/>
      <c r="D17" s="157"/>
    </row>
    <row r="18" spans="1:6" ht="15">
      <c r="A18" s="597">
        <f t="shared" ref="A18:A28" si="2">IF(B18="",0,1)</f>
        <v>0</v>
      </c>
      <c r="B18" s="37"/>
      <c r="C18" s="37"/>
      <c r="D18" s="174" t="s">
        <v>581</v>
      </c>
      <c r="E18" s="176" t="s">
        <v>507</v>
      </c>
      <c r="F18" s="175" t="s">
        <v>582</v>
      </c>
    </row>
    <row r="19" spans="1:6" ht="25.5">
      <c r="A19" s="597">
        <f t="shared" si="2"/>
        <v>1</v>
      </c>
      <c r="B19" s="241" t="str">
        <f t="shared" ref="B19:B28" si="3">IF(AND($F$16="PV",ISBLANK(F19)),"Please Complete","")</f>
        <v>Please Complete</v>
      </c>
      <c r="C19" s="37"/>
      <c r="D19" s="156" t="s">
        <v>583</v>
      </c>
      <c r="E19" s="99" t="s">
        <v>520</v>
      </c>
      <c r="F19" s="153"/>
    </row>
    <row r="20" spans="1:6" ht="15">
      <c r="A20" s="597">
        <f t="shared" si="2"/>
        <v>1</v>
      </c>
      <c r="B20" s="241" t="str">
        <f t="shared" si="3"/>
        <v>Please Complete</v>
      </c>
      <c r="C20" s="37"/>
      <c r="D20" s="155" t="s">
        <v>584</v>
      </c>
      <c r="E20" s="99" t="s">
        <v>585</v>
      </c>
      <c r="F20" s="153"/>
    </row>
    <row r="21" spans="1:6" ht="25.5">
      <c r="A21" s="597">
        <f t="shared" si="2"/>
        <v>1</v>
      </c>
      <c r="B21" s="241" t="str">
        <f t="shared" si="3"/>
        <v>Please Complete</v>
      </c>
      <c r="C21" s="37"/>
      <c r="D21" s="156" t="s">
        <v>586</v>
      </c>
      <c r="E21" s="99" t="s">
        <v>585</v>
      </c>
      <c r="F21" s="153"/>
    </row>
    <row r="22" spans="1:6" ht="15">
      <c r="A22" s="597">
        <f t="shared" si="2"/>
        <v>1</v>
      </c>
      <c r="B22" s="241" t="str">
        <f t="shared" si="3"/>
        <v>Please Complete</v>
      </c>
      <c r="C22" s="37"/>
      <c r="D22" s="155" t="s">
        <v>587</v>
      </c>
      <c r="E22" s="99" t="s">
        <v>520</v>
      </c>
      <c r="F22" s="153"/>
    </row>
    <row r="23" spans="1:6" ht="15">
      <c r="A23" s="597">
        <f t="shared" si="2"/>
        <v>1</v>
      </c>
      <c r="B23" s="241" t="str">
        <f t="shared" si="3"/>
        <v>Please Complete</v>
      </c>
      <c r="C23" s="37"/>
      <c r="D23" s="155" t="s">
        <v>588</v>
      </c>
      <c r="E23" s="99" t="s">
        <v>520</v>
      </c>
      <c r="F23" s="153"/>
    </row>
    <row r="24" spans="1:6" ht="15">
      <c r="A24" s="597">
        <f t="shared" si="2"/>
        <v>1</v>
      </c>
      <c r="B24" s="241" t="str">
        <f t="shared" si="3"/>
        <v>Please Complete</v>
      </c>
      <c r="C24" s="37"/>
      <c r="D24" s="155" t="s">
        <v>589</v>
      </c>
      <c r="E24" s="99" t="s">
        <v>380</v>
      </c>
      <c r="F24" s="153"/>
    </row>
    <row r="25" spans="1:6" ht="15">
      <c r="A25" s="597">
        <f t="shared" si="2"/>
        <v>1</v>
      </c>
      <c r="B25" s="241" t="str">
        <f t="shared" si="3"/>
        <v>Please Complete</v>
      </c>
      <c r="C25" s="37"/>
      <c r="D25" s="155" t="s">
        <v>590</v>
      </c>
      <c r="E25" s="99" t="s">
        <v>380</v>
      </c>
      <c r="F25" s="153"/>
    </row>
    <row r="26" spans="1:6" ht="15">
      <c r="A26" s="597">
        <f t="shared" si="2"/>
        <v>1</v>
      </c>
      <c r="B26" s="241" t="str">
        <f t="shared" si="3"/>
        <v>Please Complete</v>
      </c>
      <c r="C26" s="37"/>
      <c r="D26" s="155" t="s">
        <v>591</v>
      </c>
      <c r="E26" s="99" t="s">
        <v>585</v>
      </c>
      <c r="F26" s="153"/>
    </row>
    <row r="27" spans="1:6" ht="15">
      <c r="A27" s="597">
        <f t="shared" si="2"/>
        <v>1</v>
      </c>
      <c r="B27" s="241" t="str">
        <f t="shared" si="3"/>
        <v>Please Complete</v>
      </c>
      <c r="C27" s="37"/>
      <c r="D27" s="155" t="s">
        <v>592</v>
      </c>
      <c r="E27" s="99" t="s">
        <v>520</v>
      </c>
      <c r="F27" s="153"/>
    </row>
    <row r="28" spans="1:6" ht="15">
      <c r="A28" s="597">
        <f t="shared" si="2"/>
        <v>1</v>
      </c>
      <c r="B28" s="241" t="str">
        <f t="shared" si="3"/>
        <v>Please Complete</v>
      </c>
      <c r="C28" s="37"/>
      <c r="D28" s="155" t="s">
        <v>593</v>
      </c>
      <c r="E28" s="99" t="s">
        <v>585</v>
      </c>
      <c r="F28" s="153"/>
    </row>
    <row r="29" spans="1:6">
      <c r="B29"/>
      <c r="C29" s="37"/>
      <c r="D29" s="158" t="s">
        <v>594</v>
      </c>
      <c r="E29" s="99"/>
      <c r="F29" s="104"/>
    </row>
    <row r="30" spans="1:6" ht="15">
      <c r="A30" s="597">
        <f t="shared" ref="A30:A46" si="4">IF(B30="",0,1)</f>
        <v>1</v>
      </c>
      <c r="B30" s="241" t="str">
        <f t="shared" ref="B30:B46" si="5">IF(AND($F$16="PV",ISBLANK(F30)),"Please Complete","")</f>
        <v>Please Complete</v>
      </c>
      <c r="C30" s="37"/>
      <c r="D30" s="156" t="s">
        <v>595</v>
      </c>
      <c r="E30" s="99" t="s">
        <v>520</v>
      </c>
      <c r="F30" s="153"/>
    </row>
    <row r="31" spans="1:6" ht="15">
      <c r="A31" s="597">
        <f t="shared" si="4"/>
        <v>1</v>
      </c>
      <c r="B31" s="241" t="str">
        <f t="shared" si="5"/>
        <v>Please Complete</v>
      </c>
      <c r="C31" s="37"/>
      <c r="D31" s="156" t="s">
        <v>596</v>
      </c>
      <c r="E31" s="99" t="s">
        <v>520</v>
      </c>
      <c r="F31" s="153"/>
    </row>
    <row r="32" spans="1:6" ht="25.5">
      <c r="A32" s="597">
        <f t="shared" si="4"/>
        <v>1</v>
      </c>
      <c r="B32" s="241" t="str">
        <f t="shared" si="5"/>
        <v>Please Complete</v>
      </c>
      <c r="C32" s="37"/>
      <c r="D32" s="156" t="s">
        <v>597</v>
      </c>
      <c r="E32" s="105" t="s">
        <v>598</v>
      </c>
      <c r="F32" s="153"/>
    </row>
    <row r="33" spans="1:6" ht="25.5">
      <c r="A33" s="597">
        <f t="shared" si="4"/>
        <v>1</v>
      </c>
      <c r="B33" s="241" t="str">
        <f t="shared" si="5"/>
        <v>Please Complete</v>
      </c>
      <c r="C33" s="37"/>
      <c r="D33" s="156" t="s">
        <v>599</v>
      </c>
      <c r="E33" s="105" t="s">
        <v>600</v>
      </c>
      <c r="F33" s="153"/>
    </row>
    <row r="34" spans="1:6" ht="15">
      <c r="A34" s="597">
        <f t="shared" si="4"/>
        <v>1</v>
      </c>
      <c r="B34" s="241" t="str">
        <f t="shared" si="5"/>
        <v>Please Complete</v>
      </c>
      <c r="C34" s="37"/>
      <c r="D34" s="156" t="s">
        <v>601</v>
      </c>
      <c r="E34" s="105" t="s">
        <v>404</v>
      </c>
      <c r="F34" s="153"/>
    </row>
    <row r="35" spans="1:6" ht="15">
      <c r="A35" s="597">
        <f t="shared" si="4"/>
        <v>1</v>
      </c>
      <c r="B35" s="241" t="str">
        <f t="shared" si="5"/>
        <v>Please Complete</v>
      </c>
      <c r="C35" s="37"/>
      <c r="D35" s="156" t="s">
        <v>602</v>
      </c>
      <c r="E35" s="105" t="s">
        <v>404</v>
      </c>
      <c r="F35" s="153"/>
    </row>
    <row r="36" spans="1:6" ht="15">
      <c r="A36" s="597">
        <f t="shared" si="4"/>
        <v>1</v>
      </c>
      <c r="B36" s="241" t="str">
        <f t="shared" si="5"/>
        <v>Please Complete</v>
      </c>
      <c r="C36" s="37"/>
      <c r="D36" s="156" t="s">
        <v>603</v>
      </c>
      <c r="E36" s="105" t="s">
        <v>604</v>
      </c>
      <c r="F36" s="153"/>
    </row>
    <row r="37" spans="1:6" ht="15">
      <c r="A37" s="597">
        <f t="shared" si="4"/>
        <v>1</v>
      </c>
      <c r="B37" s="241" t="str">
        <f t="shared" si="5"/>
        <v>Please Complete</v>
      </c>
      <c r="C37" s="37"/>
      <c r="D37" s="156" t="s">
        <v>605</v>
      </c>
      <c r="E37" s="105" t="s">
        <v>606</v>
      </c>
      <c r="F37" s="153"/>
    </row>
    <row r="38" spans="1:6" ht="15">
      <c r="A38" s="597">
        <f t="shared" si="4"/>
        <v>1</v>
      </c>
      <c r="B38" s="241" t="str">
        <f t="shared" si="5"/>
        <v>Please Complete</v>
      </c>
      <c r="C38" s="37"/>
      <c r="D38" s="156" t="s">
        <v>607</v>
      </c>
      <c r="E38" s="99" t="s">
        <v>520</v>
      </c>
      <c r="F38" s="153"/>
    </row>
    <row r="39" spans="1:6" ht="15">
      <c r="A39" s="597">
        <f t="shared" si="4"/>
        <v>1</v>
      </c>
      <c r="B39" s="241" t="str">
        <f t="shared" si="5"/>
        <v>Please Complete</v>
      </c>
      <c r="C39" s="37"/>
      <c r="D39" s="156" t="s">
        <v>608</v>
      </c>
      <c r="E39" s="99" t="s">
        <v>520</v>
      </c>
      <c r="F39" s="153"/>
    </row>
    <row r="40" spans="1:6" ht="25.5">
      <c r="A40" s="597">
        <f t="shared" si="4"/>
        <v>1</v>
      </c>
      <c r="B40" s="241" t="str">
        <f t="shared" si="5"/>
        <v>Please Complete</v>
      </c>
      <c r="C40" s="37"/>
      <c r="D40" s="156" t="s">
        <v>609</v>
      </c>
      <c r="E40" s="105" t="s">
        <v>598</v>
      </c>
      <c r="F40" s="153"/>
    </row>
    <row r="41" spans="1:6" ht="25.5">
      <c r="A41" s="597">
        <f t="shared" si="4"/>
        <v>1</v>
      </c>
      <c r="B41" s="241" t="str">
        <f t="shared" si="5"/>
        <v>Please Complete</v>
      </c>
      <c r="C41" s="37"/>
      <c r="D41" s="156" t="s">
        <v>610</v>
      </c>
      <c r="E41" s="105" t="s">
        <v>600</v>
      </c>
      <c r="F41" s="153"/>
    </row>
    <row r="42" spans="1:6" ht="15">
      <c r="A42" s="597">
        <f t="shared" si="4"/>
        <v>1</v>
      </c>
      <c r="B42" s="241" t="str">
        <f t="shared" si="5"/>
        <v>Please Complete</v>
      </c>
      <c r="C42" s="37"/>
      <c r="D42" s="156" t="s">
        <v>611</v>
      </c>
      <c r="E42" s="105" t="s">
        <v>404</v>
      </c>
      <c r="F42" s="153"/>
    </row>
    <row r="43" spans="1:6" ht="15">
      <c r="A43" s="597">
        <f t="shared" si="4"/>
        <v>1</v>
      </c>
      <c r="B43" s="241" t="str">
        <f t="shared" si="5"/>
        <v>Please Complete</v>
      </c>
      <c r="C43" s="37"/>
      <c r="D43" s="156" t="s">
        <v>612</v>
      </c>
      <c r="E43" s="99" t="s">
        <v>520</v>
      </c>
      <c r="F43" s="153"/>
    </row>
    <row r="44" spans="1:6" ht="25.5">
      <c r="A44" s="597">
        <f t="shared" si="4"/>
        <v>1</v>
      </c>
      <c r="B44" s="241" t="str">
        <f t="shared" si="5"/>
        <v>Please Complete</v>
      </c>
      <c r="C44" s="37"/>
      <c r="D44" s="156" t="s">
        <v>613</v>
      </c>
      <c r="E44" s="105" t="s">
        <v>598</v>
      </c>
      <c r="F44" s="153"/>
    </row>
    <row r="45" spans="1:6" ht="25.5">
      <c r="A45" s="597">
        <f t="shared" si="4"/>
        <v>1</v>
      </c>
      <c r="B45" s="241" t="str">
        <f t="shared" si="5"/>
        <v>Please Complete</v>
      </c>
      <c r="C45" s="37"/>
      <c r="D45" s="156" t="s">
        <v>614</v>
      </c>
      <c r="E45" s="105" t="s">
        <v>600</v>
      </c>
      <c r="F45" s="153"/>
    </row>
    <row r="46" spans="1:6" ht="15">
      <c r="A46" s="597">
        <f t="shared" si="4"/>
        <v>1</v>
      </c>
      <c r="B46" s="241" t="str">
        <f t="shared" si="5"/>
        <v>Please Complete</v>
      </c>
      <c r="C46" s="37"/>
      <c r="D46" s="156" t="s">
        <v>615</v>
      </c>
      <c r="E46" s="105" t="s">
        <v>404</v>
      </c>
      <c r="F46" s="153"/>
    </row>
    <row r="47" spans="1:6" s="106" customFormat="1"/>
    <row r="48" spans="1:6">
      <c r="B48" s="37"/>
      <c r="C48" s="37"/>
      <c r="D48" s="174" t="s">
        <v>616</v>
      </c>
      <c r="E48" s="176" t="s">
        <v>507</v>
      </c>
      <c r="F48" s="175" t="s">
        <v>617</v>
      </c>
    </row>
    <row r="49" spans="1:6" ht="15">
      <c r="A49" s="597">
        <f t="shared" ref="A49:A82" si="6">IF(B49="",0,1)</f>
        <v>0</v>
      </c>
      <c r="B49" s="241" t="str">
        <f>IF(AND($F$16="BESS",ISBLANK(F49)),"Please Complete","")</f>
        <v/>
      </c>
      <c r="C49" s="37"/>
      <c r="D49" s="156" t="s">
        <v>618</v>
      </c>
      <c r="E49" s="99" t="s">
        <v>107</v>
      </c>
      <c r="F49" s="153"/>
    </row>
    <row r="50" spans="1:6" ht="15">
      <c r="A50" s="597">
        <f t="shared" si="6"/>
        <v>0</v>
      </c>
      <c r="B50" s="241" t="str">
        <f t="shared" ref="B50:B82" si="7">IF(AND($F$16="BESS",ISBLANK(F50)),"Please Complete","")</f>
        <v/>
      </c>
      <c r="C50" s="37"/>
      <c r="D50" s="155" t="s">
        <v>619</v>
      </c>
      <c r="E50" s="99" t="s">
        <v>380</v>
      </c>
      <c r="F50" s="153"/>
    </row>
    <row r="51" spans="1:6" ht="15">
      <c r="A51" s="597">
        <f t="shared" si="6"/>
        <v>0</v>
      </c>
      <c r="B51" s="241" t="str">
        <f t="shared" si="7"/>
        <v/>
      </c>
      <c r="C51" s="37"/>
      <c r="D51" s="155" t="s">
        <v>574</v>
      </c>
      <c r="E51" s="99" t="s">
        <v>380</v>
      </c>
      <c r="F51" s="153"/>
    </row>
    <row r="52" spans="1:6" ht="15">
      <c r="A52" s="597">
        <f t="shared" si="6"/>
        <v>0</v>
      </c>
      <c r="B52" s="241" t="str">
        <f t="shared" si="7"/>
        <v/>
      </c>
      <c r="C52" s="37"/>
      <c r="D52" s="155" t="s">
        <v>620</v>
      </c>
      <c r="E52" s="99" t="s">
        <v>380</v>
      </c>
      <c r="F52" s="153"/>
    </row>
    <row r="53" spans="1:6" ht="15">
      <c r="A53" s="597">
        <f t="shared" si="6"/>
        <v>0</v>
      </c>
      <c r="B53" s="241" t="str">
        <f t="shared" si="7"/>
        <v/>
      </c>
      <c r="C53" s="37"/>
      <c r="D53" s="155" t="s">
        <v>621</v>
      </c>
      <c r="E53" s="99" t="s">
        <v>380</v>
      </c>
      <c r="F53" s="153"/>
    </row>
    <row r="54" spans="1:6" ht="15">
      <c r="A54" s="597">
        <f t="shared" si="6"/>
        <v>0</v>
      </c>
      <c r="B54" s="241" t="str">
        <f t="shared" si="7"/>
        <v/>
      </c>
      <c r="C54" s="37"/>
      <c r="D54" s="155" t="s">
        <v>622</v>
      </c>
      <c r="E54" s="99" t="s">
        <v>576</v>
      </c>
      <c r="F54" s="153"/>
    </row>
    <row r="55" spans="1:6" ht="25.5">
      <c r="A55" s="597">
        <f t="shared" si="6"/>
        <v>0</v>
      </c>
      <c r="B55" s="241" t="str">
        <f t="shared" si="7"/>
        <v/>
      </c>
      <c r="C55" s="37"/>
      <c r="D55" s="156" t="s">
        <v>623</v>
      </c>
      <c r="E55" s="99" t="s">
        <v>520</v>
      </c>
      <c r="F55" s="153"/>
    </row>
    <row r="56" spans="1:6" ht="15">
      <c r="A56" s="597">
        <f t="shared" si="6"/>
        <v>0</v>
      </c>
      <c r="B56" s="241" t="str">
        <f t="shared" si="7"/>
        <v/>
      </c>
      <c r="C56" s="37"/>
      <c r="D56" s="156" t="s">
        <v>624</v>
      </c>
      <c r="E56" s="105" t="s">
        <v>579</v>
      </c>
      <c r="F56" s="153"/>
    </row>
    <row r="57" spans="1:6" ht="15">
      <c r="A57" s="597">
        <f t="shared" si="6"/>
        <v>0</v>
      </c>
      <c r="B57" s="241" t="str">
        <f t="shared" si="7"/>
        <v/>
      </c>
      <c r="C57" s="37"/>
      <c r="D57" s="156" t="s">
        <v>625</v>
      </c>
      <c r="E57" s="105" t="s">
        <v>82</v>
      </c>
      <c r="F57" s="153"/>
    </row>
    <row r="58" spans="1:6" ht="38.25">
      <c r="A58" s="597">
        <f t="shared" si="6"/>
        <v>0</v>
      </c>
      <c r="B58" s="241" t="str">
        <f t="shared" si="7"/>
        <v/>
      </c>
      <c r="C58" s="37"/>
      <c r="D58" s="156" t="s">
        <v>626</v>
      </c>
      <c r="E58" s="105" t="s">
        <v>82</v>
      </c>
      <c r="F58" s="153"/>
    </row>
    <row r="59" spans="1:6" ht="15">
      <c r="A59" s="597">
        <f t="shared" si="6"/>
        <v>0</v>
      </c>
      <c r="B59" s="241" t="str">
        <f t="shared" si="7"/>
        <v/>
      </c>
      <c r="C59" s="37"/>
      <c r="D59" s="156" t="s">
        <v>627</v>
      </c>
      <c r="E59" s="99"/>
      <c r="F59" s="153"/>
    </row>
    <row r="60" spans="1:6" ht="15">
      <c r="A60" s="597">
        <f t="shared" si="6"/>
        <v>0</v>
      </c>
      <c r="B60" s="241" t="str">
        <f t="shared" si="7"/>
        <v/>
      </c>
      <c r="C60" s="37"/>
      <c r="D60" s="156" t="s">
        <v>628</v>
      </c>
      <c r="E60" s="99"/>
      <c r="F60" s="153"/>
    </row>
    <row r="61" spans="1:6" ht="15">
      <c r="A61" s="597">
        <f t="shared" si="6"/>
        <v>0</v>
      </c>
      <c r="B61" s="241" t="str">
        <f t="shared" si="7"/>
        <v/>
      </c>
      <c r="C61" s="37"/>
      <c r="D61" s="156" t="s">
        <v>123</v>
      </c>
      <c r="E61" s="99" t="s">
        <v>629</v>
      </c>
      <c r="F61" s="153"/>
    </row>
    <row r="62" spans="1:6" ht="15">
      <c r="A62" s="597">
        <f t="shared" si="6"/>
        <v>0</v>
      </c>
      <c r="B62" s="241" t="str">
        <f t="shared" si="7"/>
        <v/>
      </c>
      <c r="C62" s="37"/>
      <c r="D62" s="156" t="s">
        <v>124</v>
      </c>
      <c r="E62" s="99" t="s">
        <v>629</v>
      </c>
      <c r="F62" s="153"/>
    </row>
    <row r="63" spans="1:6" ht="15">
      <c r="A63" s="597">
        <f t="shared" si="6"/>
        <v>0</v>
      </c>
      <c r="B63" s="241" t="str">
        <f t="shared" si="7"/>
        <v/>
      </c>
      <c r="C63" s="37"/>
      <c r="D63" s="156" t="s">
        <v>125</v>
      </c>
      <c r="E63" s="99" t="s">
        <v>629</v>
      </c>
      <c r="F63" s="153"/>
    </row>
    <row r="64" spans="1:6" ht="15">
      <c r="A64" s="597">
        <f t="shared" si="6"/>
        <v>0</v>
      </c>
      <c r="B64" s="241" t="str">
        <f t="shared" si="7"/>
        <v/>
      </c>
      <c r="C64" s="37"/>
      <c r="D64" s="156" t="s">
        <v>126</v>
      </c>
      <c r="E64" s="99" t="s">
        <v>629</v>
      </c>
      <c r="F64" s="153"/>
    </row>
    <row r="65" spans="1:6" ht="15">
      <c r="A65" s="597">
        <f t="shared" si="6"/>
        <v>0</v>
      </c>
      <c r="B65" s="241" t="str">
        <f t="shared" si="7"/>
        <v/>
      </c>
      <c r="C65" s="37"/>
      <c r="D65" s="156" t="s">
        <v>127</v>
      </c>
      <c r="E65" s="99" t="s">
        <v>629</v>
      </c>
      <c r="F65" s="153"/>
    </row>
    <row r="66" spans="1:6" ht="15">
      <c r="A66" s="597">
        <f t="shared" si="6"/>
        <v>0</v>
      </c>
      <c r="B66" s="241" t="str">
        <f t="shared" si="7"/>
        <v/>
      </c>
      <c r="C66" s="37"/>
      <c r="D66" s="156" t="s">
        <v>128</v>
      </c>
      <c r="E66" s="99" t="s">
        <v>629</v>
      </c>
      <c r="F66" s="153"/>
    </row>
    <row r="67" spans="1:6" ht="15">
      <c r="A67" s="597">
        <f t="shared" si="6"/>
        <v>0</v>
      </c>
      <c r="B67" s="241" t="str">
        <f t="shared" si="7"/>
        <v/>
      </c>
      <c r="C67" s="37"/>
      <c r="D67" s="156" t="s">
        <v>129</v>
      </c>
      <c r="E67" s="99" t="s">
        <v>629</v>
      </c>
      <c r="F67" s="153"/>
    </row>
    <row r="68" spans="1:6" ht="15">
      <c r="A68" s="597">
        <f t="shared" si="6"/>
        <v>0</v>
      </c>
      <c r="B68" s="241" t="str">
        <f t="shared" si="7"/>
        <v/>
      </c>
      <c r="C68" s="37"/>
      <c r="D68" s="156" t="s">
        <v>130</v>
      </c>
      <c r="E68" s="99" t="s">
        <v>629</v>
      </c>
      <c r="F68" s="153"/>
    </row>
    <row r="69" spans="1:6" ht="15">
      <c r="A69" s="597">
        <f t="shared" si="6"/>
        <v>0</v>
      </c>
      <c r="B69" s="241" t="str">
        <f t="shared" si="7"/>
        <v/>
      </c>
      <c r="C69" s="37"/>
      <c r="D69" s="156" t="s">
        <v>630</v>
      </c>
      <c r="E69" s="99" t="s">
        <v>629</v>
      </c>
      <c r="F69" s="153"/>
    </row>
    <row r="70" spans="1:6" ht="15">
      <c r="A70" s="597">
        <f t="shared" si="6"/>
        <v>0</v>
      </c>
      <c r="B70" s="241" t="str">
        <f t="shared" si="7"/>
        <v/>
      </c>
      <c r="C70" s="37"/>
      <c r="D70" s="156" t="s">
        <v>631</v>
      </c>
      <c r="E70" s="99"/>
      <c r="F70" s="153"/>
    </row>
    <row r="71" spans="1:6" ht="15">
      <c r="A71" s="597">
        <f t="shared" si="6"/>
        <v>0</v>
      </c>
      <c r="B71" s="241" t="str">
        <f t="shared" si="7"/>
        <v/>
      </c>
      <c r="C71" s="37"/>
      <c r="D71" s="156" t="s">
        <v>632</v>
      </c>
      <c r="E71" s="99" t="s">
        <v>629</v>
      </c>
      <c r="F71" s="153"/>
    </row>
    <row r="72" spans="1:6" ht="15">
      <c r="A72" s="597">
        <f t="shared" si="6"/>
        <v>0</v>
      </c>
      <c r="B72" s="241" t="str">
        <f t="shared" si="7"/>
        <v/>
      </c>
      <c r="C72" s="37"/>
      <c r="D72" s="156" t="s">
        <v>129</v>
      </c>
      <c r="E72" s="99"/>
      <c r="F72" s="153"/>
    </row>
    <row r="73" spans="1:6" ht="15">
      <c r="A73" s="597">
        <f t="shared" si="6"/>
        <v>0</v>
      </c>
      <c r="B73" s="241" t="str">
        <f t="shared" si="7"/>
        <v/>
      </c>
      <c r="C73" s="37"/>
      <c r="D73" s="156" t="s">
        <v>633</v>
      </c>
      <c r="E73" s="99"/>
      <c r="F73" s="153"/>
    </row>
    <row r="74" spans="1:6" ht="15">
      <c r="A74" s="597">
        <f t="shared" si="6"/>
        <v>0</v>
      </c>
      <c r="B74" s="241" t="str">
        <f t="shared" si="7"/>
        <v/>
      </c>
      <c r="C74" s="37"/>
      <c r="D74" s="156" t="s">
        <v>634</v>
      </c>
      <c r="E74" s="99"/>
      <c r="F74" s="153"/>
    </row>
    <row r="75" spans="1:6" ht="15">
      <c r="A75" s="597">
        <f t="shared" si="6"/>
        <v>0</v>
      </c>
      <c r="B75" s="241" t="str">
        <f t="shared" si="7"/>
        <v/>
      </c>
      <c r="C75" s="37"/>
      <c r="D75" s="156" t="s">
        <v>34</v>
      </c>
      <c r="E75" s="105"/>
      <c r="F75" s="153"/>
    </row>
    <row r="76" spans="1:6" ht="15">
      <c r="A76" s="597">
        <f t="shared" si="6"/>
        <v>0</v>
      </c>
      <c r="B76" s="241" t="str">
        <f t="shared" si="7"/>
        <v/>
      </c>
      <c r="C76" s="37"/>
      <c r="D76" s="156" t="s">
        <v>34</v>
      </c>
      <c r="E76" s="105"/>
      <c r="F76" s="153"/>
    </row>
    <row r="77" spans="1:6" ht="15">
      <c r="A77" s="597">
        <f t="shared" si="6"/>
        <v>0</v>
      </c>
      <c r="B77" s="241" t="str">
        <f t="shared" si="7"/>
        <v/>
      </c>
      <c r="C77" s="37"/>
      <c r="D77" s="156" t="s">
        <v>34</v>
      </c>
      <c r="E77" s="105"/>
      <c r="F77" s="153"/>
    </row>
    <row r="78" spans="1:6" ht="15">
      <c r="A78" s="597">
        <f t="shared" si="6"/>
        <v>0</v>
      </c>
      <c r="B78" s="241" t="str">
        <f t="shared" si="7"/>
        <v/>
      </c>
      <c r="C78" s="37"/>
      <c r="D78" s="156" t="s">
        <v>594</v>
      </c>
      <c r="E78" s="105"/>
      <c r="F78" s="153"/>
    </row>
    <row r="79" spans="1:6" ht="15">
      <c r="A79" s="597">
        <f t="shared" si="6"/>
        <v>0</v>
      </c>
      <c r="B79" s="241" t="str">
        <f t="shared" si="7"/>
        <v/>
      </c>
      <c r="C79" s="37"/>
      <c r="D79" s="156" t="s">
        <v>34</v>
      </c>
      <c r="E79" s="105"/>
      <c r="F79" s="153"/>
    </row>
    <row r="80" spans="1:6" ht="15">
      <c r="A80" s="597">
        <f t="shared" si="6"/>
        <v>0</v>
      </c>
      <c r="B80" s="241" t="str">
        <f t="shared" si="7"/>
        <v/>
      </c>
      <c r="C80" s="37"/>
      <c r="D80" s="156" t="s">
        <v>34</v>
      </c>
      <c r="E80" s="105"/>
      <c r="F80" s="153"/>
    </row>
    <row r="81" spans="1:7" ht="15">
      <c r="A81" s="597">
        <f t="shared" si="6"/>
        <v>0</v>
      </c>
      <c r="B81" s="241" t="str">
        <f t="shared" si="7"/>
        <v/>
      </c>
      <c r="C81" s="37"/>
      <c r="D81" s="156" t="s">
        <v>34</v>
      </c>
      <c r="E81" s="105"/>
      <c r="F81" s="153"/>
    </row>
    <row r="82" spans="1:7" ht="15">
      <c r="A82" s="597">
        <f t="shared" si="6"/>
        <v>0</v>
      </c>
      <c r="B82" s="241" t="str">
        <f t="shared" si="7"/>
        <v/>
      </c>
      <c r="C82" s="37"/>
      <c r="D82" s="156" t="s">
        <v>34</v>
      </c>
      <c r="E82" s="105"/>
      <c r="F82" s="153"/>
    </row>
    <row r="83" spans="1:7" ht="15">
      <c r="A83" s="266"/>
      <c r="B83" s="266"/>
      <c r="C83" s="266"/>
      <c r="D83" s="266"/>
      <c r="E83" s="266"/>
      <c r="F83" s="266"/>
      <c r="G83" s="266"/>
    </row>
    <row r="84" spans="1:7"/>
    <row r="85" spans="1:7"/>
    <row r="86" spans="1:7"/>
    <row r="87" spans="1:7"/>
    <row r="88" spans="1:7"/>
    <row r="89" spans="1:7"/>
    <row r="90" spans="1:7"/>
    <row r="91" spans="1:7"/>
    <row r="92" spans="1:7"/>
    <row r="93" spans="1:7"/>
    <row r="94" spans="1:7"/>
    <row r="95" spans="1:7"/>
    <row r="96" spans="1:7"/>
    <row r="97"/>
    <row r="98"/>
    <row r="106"/>
    <row r="107"/>
    <row r="108"/>
    <row r="109"/>
  </sheetData>
  <sheetProtection algorithmName="SHA-512" hashValue="kYIyfb4tLnQxH2F2JnjsOLnOD44hVhLsWa2C4PahRIDq73pUrfshre2s3UdFN8yNXMYzsfn40CHF0h42E76O6Q==" saltValue="dHZpCfBdIioKUdJSCmZJOQ==" spinCount="100000" sheet="1" objects="1" scenarios="1"/>
  <mergeCells count="1">
    <mergeCell ref="D3:D4"/>
  </mergeCells>
  <conditionalFormatting sqref="A7:A14">
    <cfRule type="cellIs" dxfId="101" priority="14" operator="equal">
      <formula>1</formula>
    </cfRule>
  </conditionalFormatting>
  <conditionalFormatting sqref="A18:A28">
    <cfRule type="cellIs" dxfId="100" priority="13" operator="equal">
      <formula>1</formula>
    </cfRule>
  </conditionalFormatting>
  <conditionalFormatting sqref="A30:A46">
    <cfRule type="cellIs" dxfId="99" priority="12" operator="equal">
      <formula>1</formula>
    </cfRule>
  </conditionalFormatting>
  <conditionalFormatting sqref="A49:A82">
    <cfRule type="cellIs" dxfId="98" priority="5" operator="equal">
      <formula>1</formula>
    </cfRule>
  </conditionalFormatting>
  <conditionalFormatting sqref="A83:G83">
    <cfRule type="cellIs" dxfId="97" priority="10" operator="equal">
      <formula>1</formula>
    </cfRule>
  </conditionalFormatting>
  <conditionalFormatting sqref="B4">
    <cfRule type="cellIs" dxfId="96" priority="9" operator="greaterThan">
      <formula>0</formula>
    </cfRule>
  </conditionalFormatting>
  <conditionalFormatting sqref="B7:B14">
    <cfRule type="cellIs" dxfId="95" priority="19" operator="equal">
      <formula>1</formula>
    </cfRule>
  </conditionalFormatting>
  <conditionalFormatting sqref="B16">
    <cfRule type="cellIs" dxfId="94" priority="20" operator="equal">
      <formula>1</formula>
    </cfRule>
  </conditionalFormatting>
  <conditionalFormatting sqref="B19:B38">
    <cfRule type="cellIs" dxfId="93" priority="18" operator="equal">
      <formula>1</formula>
    </cfRule>
  </conditionalFormatting>
  <conditionalFormatting sqref="B49:B82">
    <cfRule type="cellIs" dxfId="92" priority="7" operator="equal">
      <formula>1</formula>
    </cfRule>
  </conditionalFormatting>
  <conditionalFormatting sqref="B18:F46 B48:F82">
    <cfRule type="expression" dxfId="91" priority="22">
      <formula>$F$16="Wind"</formula>
    </cfRule>
  </conditionalFormatting>
  <conditionalFormatting sqref="B18:F46">
    <cfRule type="expression" dxfId="90" priority="1">
      <formula>$F$16="BESS"</formula>
    </cfRule>
    <cfRule type="expression" dxfId="89" priority="16">
      <formula>$F$16="Please Select"</formula>
    </cfRule>
  </conditionalFormatting>
  <conditionalFormatting sqref="B48:F82">
    <cfRule type="expression" dxfId="88" priority="6">
      <formula>$F$16="Please Select"</formula>
    </cfRule>
    <cfRule type="expression" dxfId="87" priority="8">
      <formula>$F$16="PV"</formula>
    </cfRule>
  </conditionalFormatting>
  <dataValidations count="1">
    <dataValidation type="list" allowBlank="1" showInputMessage="1" showErrorMessage="1" sqref="F16" xr:uid="{A89AF249-6351-4E2C-B4F5-D7A7517504A3}">
      <formula1>"Please Select,PV,Wind,BESS"</formula1>
    </dataValidation>
  </dataValidations>
  <hyperlinks>
    <hyperlink ref="B1" location="'Cover Page'!A1" display="Back to Cover Page" xr:uid="{B0B3F965-BADA-49BA-8723-0DA0CDFC87EE}"/>
  </hyperlinks>
  <pageMargins left="0.7" right="0.7" top="0.75" bottom="0.75" header="0.3" footer="0.3"/>
  <pageSetup paperSize="9" scale="47" orientation="portrait" r:id="rId1"/>
  <rowBreaks count="1" manualBreakCount="1">
    <brk id="17"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CE82-BA5D-4582-B024-803A7B637E02}">
  <sheetPr codeName="Sheet9">
    <tabColor rgb="FF031F73"/>
  </sheetPr>
  <dimension ref="A1:AH275"/>
  <sheetViews>
    <sheetView showGridLines="0" zoomScale="70" zoomScaleNormal="70" workbookViewId="0">
      <selection activeCell="H4" sqref="H4"/>
    </sheetView>
  </sheetViews>
  <sheetFormatPr defaultColWidth="0" defaultRowHeight="15" zeroHeight="1" outlineLevelRow="1"/>
  <cols>
    <col min="1" max="1" width="2.7109375" style="3" customWidth="1"/>
    <col min="2" max="2" width="22.42578125" style="3" customWidth="1"/>
    <col min="3" max="3" width="2.7109375" style="3" customWidth="1"/>
    <col min="4" max="4" width="10.28515625" style="3" customWidth="1"/>
    <col min="5" max="5" width="3.7109375" style="3" customWidth="1"/>
    <col min="6" max="6" width="80" style="3" customWidth="1"/>
    <col min="7" max="7" width="23.28515625" style="4" customWidth="1"/>
    <col min="8" max="8" width="24.7109375" style="4" customWidth="1"/>
    <col min="9" max="9" width="23.140625" style="4" customWidth="1"/>
    <col min="10" max="33" width="23.140625" style="3" customWidth="1"/>
    <col min="34" max="34" width="8.7109375" style="3" customWidth="1"/>
    <col min="35" max="16384" width="8.7109375" style="3" hidden="1"/>
  </cols>
  <sheetData>
    <row r="1" spans="1:34">
      <c r="B1" s="499" t="s">
        <v>49</v>
      </c>
    </row>
    <row r="2" spans="1:34"/>
    <row r="3" spans="1:34">
      <c r="A3" s="4"/>
      <c r="B3" s="162" t="s">
        <v>50</v>
      </c>
      <c r="C3" s="4"/>
      <c r="D3" s="4"/>
      <c r="E3" s="4"/>
      <c r="F3" s="164" t="s">
        <v>51</v>
      </c>
      <c r="G3" s="164" t="s">
        <v>52</v>
      </c>
      <c r="H3" s="164" t="s">
        <v>53</v>
      </c>
      <c r="I3" s="127">
        <f>IF(MONTH(H4)=4,H4,"Error")</f>
        <v>44652</v>
      </c>
      <c r="J3" s="128">
        <f>I4+1</f>
        <v>45017</v>
      </c>
      <c r="K3" s="128">
        <f t="shared" ref="K3:AG3" si="0">J4+1</f>
        <v>45383</v>
      </c>
      <c r="L3" s="128">
        <f t="shared" si="0"/>
        <v>45748</v>
      </c>
      <c r="M3" s="128">
        <f t="shared" si="0"/>
        <v>46113</v>
      </c>
      <c r="N3" s="128">
        <f t="shared" si="0"/>
        <v>46478</v>
      </c>
      <c r="O3" s="128">
        <f t="shared" si="0"/>
        <v>46844</v>
      </c>
      <c r="P3" s="128">
        <f t="shared" si="0"/>
        <v>47209</v>
      </c>
      <c r="Q3" s="128">
        <f t="shared" si="0"/>
        <v>47574</v>
      </c>
      <c r="R3" s="128">
        <f t="shared" si="0"/>
        <v>47939</v>
      </c>
      <c r="S3" s="128">
        <f t="shared" si="0"/>
        <v>48305</v>
      </c>
      <c r="T3" s="128">
        <f t="shared" si="0"/>
        <v>48670</v>
      </c>
      <c r="U3" s="128">
        <f t="shared" si="0"/>
        <v>49035</v>
      </c>
      <c r="V3" s="128">
        <f t="shared" si="0"/>
        <v>49400</v>
      </c>
      <c r="W3" s="128">
        <f t="shared" si="0"/>
        <v>49766</v>
      </c>
      <c r="X3" s="128">
        <f t="shared" si="0"/>
        <v>50131</v>
      </c>
      <c r="Y3" s="128">
        <f t="shared" si="0"/>
        <v>50496</v>
      </c>
      <c r="Z3" s="128">
        <f t="shared" si="0"/>
        <v>50861</v>
      </c>
      <c r="AA3" s="128">
        <f t="shared" si="0"/>
        <v>51227</v>
      </c>
      <c r="AB3" s="128">
        <f t="shared" si="0"/>
        <v>51592</v>
      </c>
      <c r="AC3" s="128">
        <f t="shared" si="0"/>
        <v>51957</v>
      </c>
      <c r="AD3" s="128">
        <f t="shared" si="0"/>
        <v>52322</v>
      </c>
      <c r="AE3" s="128">
        <f t="shared" si="0"/>
        <v>52688</v>
      </c>
      <c r="AF3" s="128">
        <f t="shared" si="0"/>
        <v>53053</v>
      </c>
      <c r="AG3" s="128">
        <f t="shared" si="0"/>
        <v>53418</v>
      </c>
    </row>
    <row r="4" spans="1:34" ht="18.75">
      <c r="A4" s="4"/>
      <c r="B4" s="188">
        <f>IF(SUM(A25,A81,A130,A179,A228)=0,0,1)</f>
        <v>1</v>
      </c>
      <c r="C4" s="4"/>
      <c r="D4" s="4"/>
      <c r="E4" s="4"/>
      <c r="F4" s="122">
        <v>44774</v>
      </c>
      <c r="G4" s="87">
        <f>DATE(YEAR(F4),MONTH(F4)+F6,DAY(F4))</f>
        <v>45444</v>
      </c>
      <c r="H4" s="122">
        <v>44652</v>
      </c>
      <c r="I4" s="127">
        <f>EOMONTH(I3,11)</f>
        <v>45016</v>
      </c>
      <c r="J4" s="128">
        <f t="shared" ref="J4:AG4" si="1">EOMONTH(J3,11)</f>
        <v>45382</v>
      </c>
      <c r="K4" s="128">
        <f t="shared" si="1"/>
        <v>45747</v>
      </c>
      <c r="L4" s="128">
        <f t="shared" si="1"/>
        <v>46112</v>
      </c>
      <c r="M4" s="128">
        <f t="shared" si="1"/>
        <v>46477</v>
      </c>
      <c r="N4" s="128">
        <f t="shared" si="1"/>
        <v>46843</v>
      </c>
      <c r="O4" s="128">
        <f t="shared" si="1"/>
        <v>47208</v>
      </c>
      <c r="P4" s="128">
        <f t="shared" si="1"/>
        <v>47573</v>
      </c>
      <c r="Q4" s="128">
        <f t="shared" si="1"/>
        <v>47938</v>
      </c>
      <c r="R4" s="128">
        <f t="shared" si="1"/>
        <v>48304</v>
      </c>
      <c r="S4" s="128">
        <f t="shared" si="1"/>
        <v>48669</v>
      </c>
      <c r="T4" s="128">
        <f t="shared" si="1"/>
        <v>49034</v>
      </c>
      <c r="U4" s="128">
        <f t="shared" si="1"/>
        <v>49399</v>
      </c>
      <c r="V4" s="128">
        <f t="shared" si="1"/>
        <v>49765</v>
      </c>
      <c r="W4" s="128">
        <f t="shared" si="1"/>
        <v>50130</v>
      </c>
      <c r="X4" s="128">
        <f t="shared" si="1"/>
        <v>50495</v>
      </c>
      <c r="Y4" s="128">
        <f t="shared" si="1"/>
        <v>50860</v>
      </c>
      <c r="Z4" s="128">
        <f t="shared" si="1"/>
        <v>51226</v>
      </c>
      <c r="AA4" s="128">
        <f t="shared" si="1"/>
        <v>51591</v>
      </c>
      <c r="AB4" s="128">
        <f t="shared" si="1"/>
        <v>51956</v>
      </c>
      <c r="AC4" s="128">
        <f t="shared" si="1"/>
        <v>52321</v>
      </c>
      <c r="AD4" s="128">
        <f t="shared" si="1"/>
        <v>52687</v>
      </c>
      <c r="AE4" s="128">
        <f t="shared" si="1"/>
        <v>53052</v>
      </c>
      <c r="AF4" s="128">
        <f t="shared" si="1"/>
        <v>53417</v>
      </c>
      <c r="AG4" s="128">
        <f t="shared" si="1"/>
        <v>53782</v>
      </c>
    </row>
    <row r="5" spans="1:34">
      <c r="A5" s="4"/>
      <c r="B5" s="582">
        <f>SUM(A20:A228)</f>
        <v>1</v>
      </c>
      <c r="C5" s="4"/>
      <c r="D5" s="4"/>
      <c r="E5" s="4"/>
      <c r="F5" s="163" t="s">
        <v>54</v>
      </c>
      <c r="G5" s="192" t="s">
        <v>55</v>
      </c>
      <c r="H5" s="163" t="s">
        <v>56</v>
      </c>
      <c r="I5" s="35">
        <f>YEAR(I4)</f>
        <v>2023</v>
      </c>
      <c r="J5" s="34">
        <f t="shared" ref="J5:AG5" si="2">YEAR(J4)</f>
        <v>2024</v>
      </c>
      <c r="K5" s="34">
        <f t="shared" si="2"/>
        <v>2025</v>
      </c>
      <c r="L5" s="34">
        <f t="shared" si="2"/>
        <v>2026</v>
      </c>
      <c r="M5" s="34">
        <f t="shared" si="2"/>
        <v>2027</v>
      </c>
      <c r="N5" s="34">
        <f t="shared" si="2"/>
        <v>2028</v>
      </c>
      <c r="O5" s="34">
        <f t="shared" si="2"/>
        <v>2029</v>
      </c>
      <c r="P5" s="34">
        <f t="shared" si="2"/>
        <v>2030</v>
      </c>
      <c r="Q5" s="34">
        <f t="shared" si="2"/>
        <v>2031</v>
      </c>
      <c r="R5" s="34">
        <f t="shared" si="2"/>
        <v>2032</v>
      </c>
      <c r="S5" s="34">
        <f t="shared" si="2"/>
        <v>2033</v>
      </c>
      <c r="T5" s="34">
        <f t="shared" si="2"/>
        <v>2034</v>
      </c>
      <c r="U5" s="34">
        <f t="shared" si="2"/>
        <v>2035</v>
      </c>
      <c r="V5" s="34">
        <f t="shared" si="2"/>
        <v>2036</v>
      </c>
      <c r="W5" s="34">
        <f t="shared" si="2"/>
        <v>2037</v>
      </c>
      <c r="X5" s="34">
        <f t="shared" si="2"/>
        <v>2038</v>
      </c>
      <c r="Y5" s="34">
        <f t="shared" si="2"/>
        <v>2039</v>
      </c>
      <c r="Z5" s="34">
        <f t="shared" si="2"/>
        <v>2040</v>
      </c>
      <c r="AA5" s="34">
        <f t="shared" si="2"/>
        <v>2041</v>
      </c>
      <c r="AB5" s="34">
        <f t="shared" si="2"/>
        <v>2042</v>
      </c>
      <c r="AC5" s="34">
        <f t="shared" si="2"/>
        <v>2043</v>
      </c>
      <c r="AD5" s="34">
        <f t="shared" si="2"/>
        <v>2044</v>
      </c>
      <c r="AE5" s="34">
        <f t="shared" si="2"/>
        <v>2045</v>
      </c>
      <c r="AF5" s="34">
        <f t="shared" si="2"/>
        <v>2046</v>
      </c>
      <c r="AG5" s="34">
        <f t="shared" si="2"/>
        <v>2047</v>
      </c>
    </row>
    <row r="6" spans="1:34">
      <c r="A6" s="4"/>
      <c r="B6" s="4"/>
      <c r="C6" s="4"/>
      <c r="D6" s="4"/>
      <c r="E6" s="4"/>
      <c r="F6" s="36">
        <v>22</v>
      </c>
      <c r="G6" s="87">
        <f>DATE(YEAR(G4)+H6,MONTH(G4),DAY(G4)-1)</f>
        <v>52748</v>
      </c>
      <c r="H6" s="88">
        <f>20</f>
        <v>20</v>
      </c>
      <c r="I6" s="33"/>
      <c r="J6" s="33"/>
      <c r="K6" s="33"/>
      <c r="L6" s="33"/>
      <c r="M6" s="33"/>
      <c r="N6" s="33"/>
      <c r="O6" s="33"/>
      <c r="P6" s="33"/>
      <c r="Q6" s="33"/>
      <c r="R6" s="33"/>
      <c r="S6" s="33"/>
      <c r="T6" s="33"/>
      <c r="U6" s="33"/>
      <c r="V6" s="33"/>
      <c r="W6" s="33"/>
      <c r="X6" s="33"/>
      <c r="Y6" s="33"/>
      <c r="Z6" s="33"/>
      <c r="AA6" s="33"/>
      <c r="AB6" s="33"/>
      <c r="AC6" s="33"/>
      <c r="AD6" s="33"/>
      <c r="AE6" s="33"/>
      <c r="AF6" s="33"/>
      <c r="AG6" s="33"/>
    </row>
    <row r="7" spans="1:34">
      <c r="A7" s="657" t="s">
        <v>57</v>
      </c>
      <c r="B7" s="658"/>
      <c r="C7" s="658"/>
      <c r="D7" s="658"/>
      <c r="E7" s="658"/>
      <c r="F7" s="659"/>
      <c r="G7" s="1" t="s">
        <v>54</v>
      </c>
      <c r="I7" s="129">
        <f>IF(AND(I4&gt;$F$4,I3&lt;$G$4),1,0)</f>
        <v>1</v>
      </c>
      <c r="J7" s="129">
        <f t="shared" ref="J7:AG7" si="3">IF(AND(J4&gt;$F$4,J3&lt;$G$4),1,0)</f>
        <v>1</v>
      </c>
      <c r="K7" s="129">
        <f t="shared" si="3"/>
        <v>1</v>
      </c>
      <c r="L7" s="129">
        <f t="shared" si="3"/>
        <v>0</v>
      </c>
      <c r="M7" s="129">
        <f t="shared" si="3"/>
        <v>0</v>
      </c>
      <c r="N7" s="129">
        <f t="shared" si="3"/>
        <v>0</v>
      </c>
      <c r="O7" s="129">
        <f t="shared" si="3"/>
        <v>0</v>
      </c>
      <c r="P7" s="129">
        <f t="shared" si="3"/>
        <v>0</v>
      </c>
      <c r="Q7" s="129">
        <f t="shared" si="3"/>
        <v>0</v>
      </c>
      <c r="R7" s="129">
        <f t="shared" si="3"/>
        <v>0</v>
      </c>
      <c r="S7" s="129">
        <f t="shared" si="3"/>
        <v>0</v>
      </c>
      <c r="T7" s="129">
        <f t="shared" si="3"/>
        <v>0</v>
      </c>
      <c r="U7" s="129">
        <f t="shared" si="3"/>
        <v>0</v>
      </c>
      <c r="V7" s="129">
        <f t="shared" si="3"/>
        <v>0</v>
      </c>
      <c r="W7" s="129">
        <f t="shared" si="3"/>
        <v>0</v>
      </c>
      <c r="X7" s="129">
        <f t="shared" si="3"/>
        <v>0</v>
      </c>
      <c r="Y7" s="129">
        <f t="shared" si="3"/>
        <v>0</v>
      </c>
      <c r="Z7" s="129">
        <f t="shared" si="3"/>
        <v>0</v>
      </c>
      <c r="AA7" s="129">
        <f t="shared" si="3"/>
        <v>0</v>
      </c>
      <c r="AB7" s="129">
        <f t="shared" si="3"/>
        <v>0</v>
      </c>
      <c r="AC7" s="129">
        <f t="shared" si="3"/>
        <v>0</v>
      </c>
      <c r="AD7" s="129">
        <f t="shared" si="3"/>
        <v>0</v>
      </c>
      <c r="AE7" s="129">
        <f t="shared" si="3"/>
        <v>0</v>
      </c>
      <c r="AF7" s="129">
        <f t="shared" si="3"/>
        <v>0</v>
      </c>
      <c r="AG7" s="129">
        <f t="shared" si="3"/>
        <v>0</v>
      </c>
    </row>
    <row r="8" spans="1:34">
      <c r="A8" s="660"/>
      <c r="B8" s="661"/>
      <c r="C8" s="661"/>
      <c r="D8" s="661"/>
      <c r="E8" s="661"/>
      <c r="F8" s="662"/>
      <c r="G8" s="6" t="s">
        <v>58</v>
      </c>
      <c r="H8" s="8" t="s">
        <v>59</v>
      </c>
      <c r="I8" s="129">
        <f t="shared" ref="I8:AG8" si="4">IF(AND(I3&lt;=$G$4,I4&gt;=$G$4),1,0)</f>
        <v>0</v>
      </c>
      <c r="J8" s="129">
        <f t="shared" si="4"/>
        <v>0</v>
      </c>
      <c r="K8" s="129">
        <f t="shared" si="4"/>
        <v>1</v>
      </c>
      <c r="L8" s="129">
        <f t="shared" si="4"/>
        <v>0</v>
      </c>
      <c r="M8" s="129">
        <f t="shared" si="4"/>
        <v>0</v>
      </c>
      <c r="N8" s="129">
        <f t="shared" si="4"/>
        <v>0</v>
      </c>
      <c r="O8" s="129">
        <f t="shared" si="4"/>
        <v>0</v>
      </c>
      <c r="P8" s="129">
        <f t="shared" si="4"/>
        <v>0</v>
      </c>
      <c r="Q8" s="129">
        <f t="shared" si="4"/>
        <v>0</v>
      </c>
      <c r="R8" s="129">
        <f t="shared" si="4"/>
        <v>0</v>
      </c>
      <c r="S8" s="129">
        <f t="shared" si="4"/>
        <v>0</v>
      </c>
      <c r="T8" s="129">
        <f t="shared" si="4"/>
        <v>0</v>
      </c>
      <c r="U8" s="129">
        <f t="shared" si="4"/>
        <v>0</v>
      </c>
      <c r="V8" s="129">
        <f t="shared" si="4"/>
        <v>0</v>
      </c>
      <c r="W8" s="129">
        <f t="shared" si="4"/>
        <v>0</v>
      </c>
      <c r="X8" s="129">
        <f t="shared" si="4"/>
        <v>0</v>
      </c>
      <c r="Y8" s="129">
        <f t="shared" si="4"/>
        <v>0</v>
      </c>
      <c r="Z8" s="129">
        <f t="shared" si="4"/>
        <v>0</v>
      </c>
      <c r="AA8" s="129">
        <f t="shared" si="4"/>
        <v>0</v>
      </c>
      <c r="AB8" s="129">
        <f t="shared" si="4"/>
        <v>0</v>
      </c>
      <c r="AC8" s="129">
        <f t="shared" si="4"/>
        <v>0</v>
      </c>
      <c r="AD8" s="129">
        <f t="shared" si="4"/>
        <v>0</v>
      </c>
      <c r="AE8" s="129">
        <f t="shared" si="4"/>
        <v>0</v>
      </c>
      <c r="AF8" s="129">
        <f t="shared" si="4"/>
        <v>0</v>
      </c>
      <c r="AG8" s="129">
        <f t="shared" si="4"/>
        <v>0</v>
      </c>
    </row>
    <row r="9" spans="1:34">
      <c r="A9" s="663"/>
      <c r="B9" s="664"/>
      <c r="C9" s="664"/>
      <c r="D9" s="664"/>
      <c r="E9" s="664"/>
      <c r="F9" s="665"/>
      <c r="G9" s="6" t="s">
        <v>60</v>
      </c>
      <c r="I9" s="129">
        <f>IF(AND(I4&gt;=$G$4,I3&lt;=$G$6),1,0)</f>
        <v>0</v>
      </c>
      <c r="J9" s="129">
        <f t="shared" ref="J9:AG9" si="5">IF(AND(J4&gt;=$G$4,J3&lt;=$G$6),1,0)</f>
        <v>0</v>
      </c>
      <c r="K9" s="129">
        <f t="shared" si="5"/>
        <v>1</v>
      </c>
      <c r="L9" s="129">
        <f t="shared" si="5"/>
        <v>1</v>
      </c>
      <c r="M9" s="129">
        <f t="shared" si="5"/>
        <v>1</v>
      </c>
      <c r="N9" s="129">
        <f t="shared" si="5"/>
        <v>1</v>
      </c>
      <c r="O9" s="129">
        <f t="shared" si="5"/>
        <v>1</v>
      </c>
      <c r="P9" s="129">
        <f t="shared" si="5"/>
        <v>1</v>
      </c>
      <c r="Q9" s="129">
        <f t="shared" si="5"/>
        <v>1</v>
      </c>
      <c r="R9" s="129">
        <f t="shared" si="5"/>
        <v>1</v>
      </c>
      <c r="S9" s="129">
        <f t="shared" si="5"/>
        <v>1</v>
      </c>
      <c r="T9" s="129">
        <f t="shared" si="5"/>
        <v>1</v>
      </c>
      <c r="U9" s="129">
        <f t="shared" si="5"/>
        <v>1</v>
      </c>
      <c r="V9" s="129">
        <f t="shared" si="5"/>
        <v>1</v>
      </c>
      <c r="W9" s="129">
        <f t="shared" si="5"/>
        <v>1</v>
      </c>
      <c r="X9" s="129">
        <f t="shared" si="5"/>
        <v>1</v>
      </c>
      <c r="Y9" s="129">
        <f t="shared" si="5"/>
        <v>1</v>
      </c>
      <c r="Z9" s="129">
        <f t="shared" si="5"/>
        <v>1</v>
      </c>
      <c r="AA9" s="129">
        <f t="shared" si="5"/>
        <v>1</v>
      </c>
      <c r="AB9" s="129">
        <f t="shared" si="5"/>
        <v>1</v>
      </c>
      <c r="AC9" s="129">
        <f t="shared" si="5"/>
        <v>1</v>
      </c>
      <c r="AD9" s="129">
        <f t="shared" si="5"/>
        <v>1</v>
      </c>
      <c r="AE9" s="129">
        <f t="shared" si="5"/>
        <v>1</v>
      </c>
      <c r="AF9" s="129">
        <f t="shared" si="5"/>
        <v>0</v>
      </c>
      <c r="AG9" s="129">
        <f t="shared" si="5"/>
        <v>0</v>
      </c>
    </row>
    <row r="10" spans="1:34">
      <c r="A10" s="165" t="s">
        <v>61</v>
      </c>
      <c r="B10" s="165"/>
      <c r="C10" s="165"/>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row>
    <row r="11" spans="1:34" s="4" customFormat="1">
      <c r="A11" s="169" t="s">
        <v>502</v>
      </c>
      <c r="B11" s="3"/>
      <c r="M11" s="9"/>
      <c r="AH11" s="3"/>
    </row>
    <row r="12" spans="1:34" s="4" customFormat="1">
      <c r="A12" s="169" t="s">
        <v>62</v>
      </c>
      <c r="B12" s="169"/>
      <c r="L12" s="9"/>
      <c r="M12" s="9"/>
      <c r="AH12" s="3"/>
    </row>
    <row r="13" spans="1:34" s="4" customFormat="1">
      <c r="A13" s="169" t="s">
        <v>63</v>
      </c>
      <c r="B13" s="169"/>
      <c r="L13" s="9"/>
      <c r="M13" s="9"/>
      <c r="AH13" s="3"/>
    </row>
    <row r="14" spans="1:34" s="4" customFormat="1">
      <c r="A14" s="169" t="s">
        <v>64</v>
      </c>
      <c r="B14" s="169"/>
      <c r="L14" s="9"/>
      <c r="M14" s="9"/>
      <c r="AH14" s="3"/>
    </row>
    <row r="15" spans="1:34" s="4" customFormat="1">
      <c r="A15" s="169" t="s">
        <v>65</v>
      </c>
      <c r="B15" s="169"/>
      <c r="L15" s="9"/>
      <c r="M15" s="9"/>
      <c r="AH15" s="3"/>
    </row>
    <row r="16" spans="1:34" s="4" customFormat="1">
      <c r="A16" s="169" t="s">
        <v>66</v>
      </c>
      <c r="B16" s="169"/>
      <c r="L16" s="9"/>
      <c r="M16" s="9"/>
      <c r="AH16" s="3"/>
    </row>
    <row r="17" spans="1:34" s="4" customFormat="1">
      <c r="A17" s="169" t="s">
        <v>635</v>
      </c>
      <c r="B17" s="169"/>
      <c r="L17" s="9"/>
      <c r="M17" s="9"/>
      <c r="AH17" s="3"/>
    </row>
    <row r="18" spans="1:34" s="4" customFormat="1">
      <c r="A18" s="9"/>
      <c r="B18" s="9"/>
      <c r="L18" s="9"/>
      <c r="M18" s="9"/>
      <c r="AH18" s="3"/>
    </row>
    <row r="19" spans="1:34" s="4" customFormat="1">
      <c r="A19" s="9"/>
      <c r="B19" s="9"/>
      <c r="C19" s="9"/>
      <c r="D19" s="9"/>
      <c r="M19" s="9"/>
      <c r="AH19" s="3"/>
    </row>
    <row r="20" spans="1:34" s="4" customFormat="1">
      <c r="A20" s="9"/>
      <c r="B20" s="167" t="s">
        <v>68</v>
      </c>
      <c r="C20" s="9"/>
      <c r="D20" s="9"/>
      <c r="F20" s="4" t="s">
        <v>636</v>
      </c>
      <c r="G20" s="199"/>
      <c r="H20" s="166" t="s">
        <v>637</v>
      </c>
      <c r="I20" s="166" t="s">
        <v>638</v>
      </c>
      <c r="J20" s="166" t="s">
        <v>639</v>
      </c>
      <c r="K20" s="106"/>
      <c r="M20" s="9"/>
      <c r="AH20" s="3"/>
    </row>
    <row r="21" spans="1:34" s="4" customFormat="1">
      <c r="A21" s="9"/>
      <c r="B21" s="9"/>
      <c r="C21" s="9"/>
      <c r="D21" s="9"/>
      <c r="F21" s="84" t="s">
        <v>640</v>
      </c>
      <c r="G21" s="200" t="s">
        <v>82</v>
      </c>
      <c r="H21" s="5"/>
      <c r="I21" s="5"/>
      <c r="J21" s="5"/>
      <c r="K21" s="106"/>
      <c r="M21" s="9"/>
      <c r="AH21" s="3"/>
    </row>
    <row r="22" spans="1:34" s="4" customFormat="1">
      <c r="A22" s="9"/>
      <c r="B22" s="9"/>
      <c r="C22" s="9"/>
      <c r="D22" s="9"/>
      <c r="F22" s="84" t="s">
        <v>641</v>
      </c>
      <c r="G22" s="200" t="s">
        <v>82</v>
      </c>
      <c r="H22" s="5"/>
      <c r="I22" s="5"/>
      <c r="J22" s="5"/>
      <c r="K22" s="106"/>
      <c r="M22" s="9"/>
      <c r="AH22" s="3"/>
    </row>
    <row r="23" spans="1:34" s="4" customFormat="1">
      <c r="A23" s="9"/>
      <c r="B23" s="9"/>
      <c r="C23" s="9"/>
      <c r="D23" s="9"/>
      <c r="F23" s="84" t="s">
        <v>642</v>
      </c>
      <c r="G23" s="200" t="s">
        <v>82</v>
      </c>
      <c r="H23" s="5"/>
      <c r="I23" s="5"/>
      <c r="J23" s="5"/>
      <c r="K23" s="106"/>
      <c r="M23" s="9"/>
      <c r="AH23" s="3"/>
    </row>
    <row r="24" spans="1:34" s="4" customFormat="1">
      <c r="A24" s="9"/>
      <c r="B24" s="9"/>
      <c r="C24" s="9"/>
      <c r="D24" s="9"/>
      <c r="F24" s="84" t="s">
        <v>643</v>
      </c>
      <c r="G24" s="200" t="s">
        <v>82</v>
      </c>
      <c r="H24" s="5"/>
      <c r="I24" s="5"/>
      <c r="J24" s="5"/>
      <c r="K24" s="106"/>
      <c r="L24" s="9"/>
      <c r="AH24" s="3"/>
    </row>
    <row r="25" spans="1:34" s="4" customFormat="1">
      <c r="A25" s="598">
        <f t="shared" ref="A25" si="6">IF(B25="",0,1)</f>
        <v>1</v>
      </c>
      <c r="B25" s="130" t="str">
        <f>IF(H25&lt;&gt;1,"Total not equal to 100%","")</f>
        <v>Total not equal to 100%</v>
      </c>
      <c r="C25" s="9"/>
      <c r="D25" s="9"/>
      <c r="G25" s="201"/>
      <c r="H25" s="242">
        <f>SUM(H21:H24)</f>
        <v>0</v>
      </c>
      <c r="AH25" s="3"/>
    </row>
    <row r="26" spans="1:34" s="4" customFormat="1">
      <c r="A26" s="9"/>
      <c r="B26" s="9"/>
      <c r="C26" s="9"/>
      <c r="D26" s="9"/>
      <c r="G26" s="201"/>
      <c r="AH26" s="3"/>
    </row>
    <row r="27" spans="1:34" s="4" customFormat="1">
      <c r="A27" s="9"/>
      <c r="B27" s="9"/>
      <c r="C27" s="9"/>
      <c r="D27" s="9"/>
      <c r="F27" s="4" t="s">
        <v>636</v>
      </c>
      <c r="G27" s="202"/>
      <c r="H27" s="170" t="s">
        <v>644</v>
      </c>
      <c r="I27" s="170" t="s">
        <v>645</v>
      </c>
      <c r="J27" s="170" t="s">
        <v>646</v>
      </c>
      <c r="AH27" s="3"/>
    </row>
    <row r="28" spans="1:34" s="4" customFormat="1">
      <c r="A28" s="9"/>
      <c r="B28" s="9"/>
      <c r="C28" s="9"/>
      <c r="D28" s="9"/>
      <c r="F28" s="134" t="str">
        <f t="shared" ref="F28:F31" si="7">F21</f>
        <v>BEE Shareholder 1</v>
      </c>
      <c r="G28" s="203" t="s">
        <v>120</v>
      </c>
      <c r="H28" s="5"/>
      <c r="I28" s="5"/>
      <c r="J28" s="5"/>
      <c r="AH28" s="3"/>
    </row>
    <row r="29" spans="1:34" s="4" customFormat="1">
      <c r="A29" s="9"/>
      <c r="B29" s="9"/>
      <c r="C29" s="9"/>
      <c r="D29" s="9"/>
      <c r="F29" s="134" t="str">
        <f t="shared" si="7"/>
        <v>BEE Shareholder 2</v>
      </c>
      <c r="G29" s="200" t="s">
        <v>120</v>
      </c>
      <c r="H29" s="5"/>
      <c r="I29" s="5"/>
      <c r="J29" s="5"/>
      <c r="AH29" s="3"/>
    </row>
    <row r="30" spans="1:34" s="4" customFormat="1">
      <c r="A30" s="9"/>
      <c r="B30" s="9"/>
      <c r="C30" s="9"/>
      <c r="D30" s="9"/>
      <c r="F30" s="134" t="str">
        <f t="shared" si="7"/>
        <v>BEE Shareholder 3</v>
      </c>
      <c r="G30" s="200" t="s">
        <v>120</v>
      </c>
      <c r="H30" s="5"/>
      <c r="I30" s="5"/>
      <c r="J30" s="5"/>
      <c r="AH30" s="3"/>
    </row>
    <row r="31" spans="1:34" s="4" customFormat="1">
      <c r="A31" s="9"/>
      <c r="B31" s="9"/>
      <c r="C31" s="9"/>
      <c r="D31" s="9"/>
      <c r="F31" s="134" t="str">
        <f t="shared" si="7"/>
        <v>BEE Shareholder 4</v>
      </c>
      <c r="G31" s="200" t="s">
        <v>120</v>
      </c>
      <c r="H31" s="5"/>
      <c r="I31" s="5"/>
      <c r="J31" s="5"/>
      <c r="AH31" s="3"/>
    </row>
    <row r="32" spans="1:34" s="4" customFormat="1">
      <c r="A32" s="9"/>
      <c r="B32" s="9"/>
      <c r="C32" s="9"/>
      <c r="D32" s="9"/>
      <c r="G32" s="201"/>
      <c r="H32" s="85"/>
      <c r="AH32" s="3"/>
    </row>
    <row r="33" spans="1:34" s="6" customFormat="1">
      <c r="G33" s="204"/>
    </row>
    <row r="34" spans="1:34">
      <c r="A34" s="165"/>
      <c r="B34" s="168" t="str">
        <f>F21</f>
        <v>BEE Shareholder 1</v>
      </c>
      <c r="C34" s="165"/>
      <c r="D34" s="165"/>
      <c r="E34" s="165"/>
      <c r="F34" s="165"/>
      <c r="G34" s="20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row>
    <row r="35" spans="1:34" s="106" customFormat="1" outlineLevel="1">
      <c r="G35" s="202"/>
    </row>
    <row r="36" spans="1:34" s="106" customFormat="1" outlineLevel="1">
      <c r="E36" s="116" t="s">
        <v>647</v>
      </c>
      <c r="F36" s="141"/>
      <c r="G36" s="246"/>
    </row>
    <row r="37" spans="1:34" s="4" customFormat="1" outlineLevel="1">
      <c r="A37" s="106"/>
      <c r="B37" s="106"/>
      <c r="C37" s="106"/>
      <c r="D37" s="106"/>
      <c r="E37"/>
      <c r="F37" t="str">
        <f>"Total Funding Call to " &amp; F21</f>
        <v>Total Funding Call to BEE Shareholder 1</v>
      </c>
      <c r="G37" s="247" t="s">
        <v>120</v>
      </c>
      <c r="H37" s="243">
        <f>SUMIF($I$7:$AG$7,1,I37:AG37)</f>
        <v>0</v>
      </c>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3"/>
    </row>
    <row r="38" spans="1:34" s="106" customFormat="1" outlineLevel="1">
      <c r="E38"/>
      <c r="F38"/>
      <c r="G38" s="246"/>
    </row>
    <row r="39" spans="1:34" s="106" customFormat="1" outlineLevel="1">
      <c r="E39" s="116" t="s">
        <v>648</v>
      </c>
      <c r="F39" s="141"/>
      <c r="G39" s="246"/>
    </row>
    <row r="40" spans="1:34" s="4" customFormat="1" outlineLevel="1">
      <c r="A40" s="106"/>
      <c r="B40" s="106"/>
      <c r="C40" s="106"/>
      <c r="D40" s="106"/>
      <c r="E40"/>
      <c r="F40" t="s">
        <v>649</v>
      </c>
      <c r="G40" s="247" t="s">
        <v>120</v>
      </c>
      <c r="H40" s="243">
        <f t="shared" ref="H40:H43" si="8">SUMIF($I$9:$AG$9,1,I40:AG40)</f>
        <v>0</v>
      </c>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3"/>
    </row>
    <row r="41" spans="1:34" s="4" customFormat="1" outlineLevel="1">
      <c r="A41" s="106"/>
      <c r="B41" s="106"/>
      <c r="C41" s="106"/>
      <c r="D41" s="106"/>
      <c r="E41"/>
      <c r="F41" t="s">
        <v>650</v>
      </c>
      <c r="G41" s="247" t="s">
        <v>120</v>
      </c>
      <c r="H41" s="243">
        <f t="shared" si="8"/>
        <v>0</v>
      </c>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3"/>
    </row>
    <row r="42" spans="1:34" s="4" customFormat="1" outlineLevel="1">
      <c r="A42" s="106"/>
      <c r="B42" s="106"/>
      <c r="C42" s="106"/>
      <c r="D42" s="106"/>
      <c r="E42"/>
      <c r="F42" t="s">
        <v>651</v>
      </c>
      <c r="G42" s="247" t="s">
        <v>120</v>
      </c>
      <c r="H42" s="243">
        <f t="shared" si="8"/>
        <v>0</v>
      </c>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3"/>
    </row>
    <row r="43" spans="1:34" s="106" customFormat="1" outlineLevel="1">
      <c r="E43"/>
      <c r="F43" t="s">
        <v>114</v>
      </c>
      <c r="G43" s="246"/>
      <c r="H43" s="243">
        <f t="shared" si="8"/>
        <v>0</v>
      </c>
      <c r="I43" s="556">
        <f t="shared" ref="I43:AG43" si="9">IF(I$9=1,SUM(I40:I42),0)</f>
        <v>0</v>
      </c>
      <c r="J43" s="556">
        <f t="shared" si="9"/>
        <v>0</v>
      </c>
      <c r="K43" s="556">
        <f t="shared" si="9"/>
        <v>0</v>
      </c>
      <c r="L43" s="556">
        <f t="shared" si="9"/>
        <v>0</v>
      </c>
      <c r="M43" s="556">
        <f t="shared" si="9"/>
        <v>0</v>
      </c>
      <c r="N43" s="556">
        <f t="shared" si="9"/>
        <v>0</v>
      </c>
      <c r="O43" s="556">
        <f t="shared" si="9"/>
        <v>0</v>
      </c>
      <c r="P43" s="556">
        <f t="shared" si="9"/>
        <v>0</v>
      </c>
      <c r="Q43" s="556">
        <f t="shared" si="9"/>
        <v>0</v>
      </c>
      <c r="R43" s="556">
        <f t="shared" si="9"/>
        <v>0</v>
      </c>
      <c r="S43" s="556">
        <f t="shared" si="9"/>
        <v>0</v>
      </c>
      <c r="T43" s="556">
        <f t="shared" si="9"/>
        <v>0</v>
      </c>
      <c r="U43" s="556">
        <f t="shared" si="9"/>
        <v>0</v>
      </c>
      <c r="V43" s="556">
        <f t="shared" si="9"/>
        <v>0</v>
      </c>
      <c r="W43" s="556">
        <f t="shared" si="9"/>
        <v>0</v>
      </c>
      <c r="X43" s="556">
        <f t="shared" si="9"/>
        <v>0</v>
      </c>
      <c r="Y43" s="556">
        <f t="shared" si="9"/>
        <v>0</v>
      </c>
      <c r="Z43" s="556">
        <f t="shared" si="9"/>
        <v>0</v>
      </c>
      <c r="AA43" s="556">
        <f t="shared" si="9"/>
        <v>0</v>
      </c>
      <c r="AB43" s="556">
        <f t="shared" si="9"/>
        <v>0</v>
      </c>
      <c r="AC43" s="556">
        <f t="shared" si="9"/>
        <v>0</v>
      </c>
      <c r="AD43" s="556">
        <f t="shared" si="9"/>
        <v>0</v>
      </c>
      <c r="AE43" s="556">
        <f t="shared" si="9"/>
        <v>0</v>
      </c>
      <c r="AF43" s="556">
        <f t="shared" si="9"/>
        <v>0</v>
      </c>
      <c r="AG43" s="556">
        <f t="shared" si="9"/>
        <v>0</v>
      </c>
    </row>
    <row r="44" spans="1:34" s="106" customFormat="1" outlineLevel="1">
      <c r="E44"/>
      <c r="F44"/>
      <c r="G44" s="246"/>
    </row>
    <row r="45" spans="1:34" s="106" customFormat="1" outlineLevel="1">
      <c r="E45" s="116" t="s">
        <v>652</v>
      </c>
      <c r="F45" s="141"/>
      <c r="G45" s="246"/>
    </row>
    <row r="46" spans="1:34" s="4" customFormat="1" outlineLevel="1">
      <c r="A46" s="106"/>
      <c r="B46" s="106"/>
      <c r="C46" s="106"/>
      <c r="D46" s="106"/>
      <c r="E46"/>
      <c r="F46" t="s">
        <v>653</v>
      </c>
      <c r="G46" s="247" t="s">
        <v>120</v>
      </c>
      <c r="H46" s="243">
        <f t="shared" ref="H46:H49" si="10">SUMIF($I$9:$AG$9,1,I46:AG46)</f>
        <v>0</v>
      </c>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3"/>
    </row>
    <row r="47" spans="1:34" s="4" customFormat="1" outlineLevel="1">
      <c r="A47" s="106"/>
      <c r="B47" s="106"/>
      <c r="C47" s="106"/>
      <c r="D47" s="106"/>
      <c r="E47"/>
      <c r="F47" t="s">
        <v>654</v>
      </c>
      <c r="G47" s="247" t="s">
        <v>120</v>
      </c>
      <c r="H47" s="243">
        <f t="shared" si="10"/>
        <v>0</v>
      </c>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3"/>
    </row>
    <row r="48" spans="1:34" s="4" customFormat="1" outlineLevel="1">
      <c r="A48" s="106"/>
      <c r="B48" s="106"/>
      <c r="C48" s="106"/>
      <c r="D48" s="106"/>
      <c r="E48"/>
      <c r="F48" t="s">
        <v>655</v>
      </c>
      <c r="G48" s="247" t="s">
        <v>120</v>
      </c>
      <c r="H48" s="243">
        <f t="shared" si="10"/>
        <v>0</v>
      </c>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3"/>
    </row>
    <row r="49" spans="1:34" s="4" customFormat="1" outlineLevel="1">
      <c r="A49" s="106"/>
      <c r="B49" s="106"/>
      <c r="C49" s="106"/>
      <c r="D49" s="106"/>
      <c r="E49"/>
      <c r="F49" t="s">
        <v>656</v>
      </c>
      <c r="G49" s="247" t="s">
        <v>120</v>
      </c>
      <c r="H49" s="243">
        <f t="shared" si="10"/>
        <v>0</v>
      </c>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3"/>
    </row>
    <row r="50" spans="1:34" s="106" customFormat="1" ht="15" customHeight="1" outlineLevel="1">
      <c r="E50"/>
      <c r="F50"/>
      <c r="G50" s="246"/>
    </row>
    <row r="51" spans="1:34" s="106" customFormat="1" outlineLevel="1">
      <c r="E51"/>
      <c r="F51" t="s">
        <v>657</v>
      </c>
      <c r="G51" s="247" t="s">
        <v>120</v>
      </c>
      <c r="H51" s="243">
        <f t="shared" ref="H51" si="11">SUMIF($I$9:$AG$9,1,I51:AG51)</f>
        <v>0</v>
      </c>
      <c r="I51" s="599">
        <f t="shared" ref="I51:AG51" si="12">SUM(I46:I49)</f>
        <v>0</v>
      </c>
      <c r="J51" s="627">
        <f t="shared" si="12"/>
        <v>0</v>
      </c>
      <c r="K51" s="627">
        <f t="shared" si="12"/>
        <v>0</v>
      </c>
      <c r="L51" s="627">
        <f t="shared" si="12"/>
        <v>0</v>
      </c>
      <c r="M51" s="627">
        <f t="shared" si="12"/>
        <v>0</v>
      </c>
      <c r="N51" s="627">
        <f t="shared" si="12"/>
        <v>0</v>
      </c>
      <c r="O51" s="627">
        <f t="shared" si="12"/>
        <v>0</v>
      </c>
      <c r="P51" s="627">
        <f t="shared" si="12"/>
        <v>0</v>
      </c>
      <c r="Q51" s="627">
        <f t="shared" si="12"/>
        <v>0</v>
      </c>
      <c r="R51" s="627">
        <f t="shared" si="12"/>
        <v>0</v>
      </c>
      <c r="S51" s="627">
        <f t="shared" si="12"/>
        <v>0</v>
      </c>
      <c r="T51" s="627">
        <f t="shared" si="12"/>
        <v>0</v>
      </c>
      <c r="U51" s="627">
        <f t="shared" si="12"/>
        <v>0</v>
      </c>
      <c r="V51" s="627">
        <f t="shared" si="12"/>
        <v>0</v>
      </c>
      <c r="W51" s="627">
        <f t="shared" si="12"/>
        <v>0</v>
      </c>
      <c r="X51" s="627">
        <f t="shared" si="12"/>
        <v>0</v>
      </c>
      <c r="Y51" s="627">
        <f t="shared" si="12"/>
        <v>0</v>
      </c>
      <c r="Z51" s="627">
        <f t="shared" si="12"/>
        <v>0</v>
      </c>
      <c r="AA51" s="627">
        <f t="shared" si="12"/>
        <v>0</v>
      </c>
      <c r="AB51" s="627">
        <f t="shared" si="12"/>
        <v>0</v>
      </c>
      <c r="AC51" s="627">
        <f t="shared" si="12"/>
        <v>0</v>
      </c>
      <c r="AD51" s="627">
        <f t="shared" si="12"/>
        <v>0</v>
      </c>
      <c r="AE51" s="627">
        <f t="shared" si="12"/>
        <v>0</v>
      </c>
      <c r="AF51" s="627">
        <f t="shared" si="12"/>
        <v>0</v>
      </c>
      <c r="AG51" s="627">
        <f t="shared" si="12"/>
        <v>0</v>
      </c>
    </row>
    <row r="52" spans="1:34" s="106" customFormat="1" ht="15" customHeight="1" outlineLevel="1">
      <c r="E52"/>
      <c r="F52"/>
      <c r="G52" s="246"/>
    </row>
    <row r="53" spans="1:34" s="4" customFormat="1" outlineLevel="1">
      <c r="A53" s="106"/>
      <c r="B53" s="106"/>
      <c r="C53" s="106"/>
      <c r="D53" s="106"/>
      <c r="E53"/>
      <c r="F53" t="s">
        <v>658</v>
      </c>
      <c r="G53" s="247" t="s">
        <v>120</v>
      </c>
      <c r="H53" s="243">
        <f>SUMIF($I$7:$AG$7,1,I53:AG53)</f>
        <v>0</v>
      </c>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3"/>
    </row>
    <row r="54" spans="1:34" s="4" customFormat="1" outlineLevel="1">
      <c r="A54" s="106"/>
      <c r="B54" s="106"/>
      <c r="C54" s="106"/>
      <c r="D54" s="106"/>
      <c r="E54"/>
      <c r="F54" t="s">
        <v>659</v>
      </c>
      <c r="G54" s="247" t="s">
        <v>120</v>
      </c>
      <c r="H54" s="243">
        <f t="shared" ref="H54" si="13">SUMIF($I$9:$AG$9,1,I54:AG54)</f>
        <v>0</v>
      </c>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3"/>
    </row>
    <row r="55" spans="1:34" s="4" customFormat="1" outlineLevel="1">
      <c r="A55" s="106"/>
      <c r="B55" s="106"/>
      <c r="C55" s="106"/>
      <c r="D55" s="106"/>
      <c r="E55"/>
      <c r="F55" t="s">
        <v>660</v>
      </c>
      <c r="G55" s="247" t="s">
        <v>120</v>
      </c>
      <c r="H55" s="243">
        <f t="shared" ref="H55:H56" si="14">SUMIF($I$7:$AG$7,1,I55:AG55)</f>
        <v>0</v>
      </c>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3"/>
    </row>
    <row r="56" spans="1:34" s="4" customFormat="1">
      <c r="A56" s="106"/>
      <c r="B56" s="106"/>
      <c r="C56" s="106"/>
      <c r="D56" s="106"/>
      <c r="E56"/>
      <c r="F56" t="s">
        <v>661</v>
      </c>
      <c r="G56" s="247" t="s">
        <v>120</v>
      </c>
      <c r="H56" s="243">
        <f t="shared" si="14"/>
        <v>0</v>
      </c>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3"/>
    </row>
    <row r="57" spans="1:34" s="106" customFormat="1" outlineLevel="1">
      <c r="E57"/>
      <c r="F57"/>
      <c r="G57" s="246"/>
    </row>
    <row r="58" spans="1:34" s="106" customFormat="1" outlineLevel="1">
      <c r="E58"/>
      <c r="F58" t="s">
        <v>662</v>
      </c>
      <c r="G58" s="247" t="s">
        <v>120</v>
      </c>
      <c r="H58" s="243">
        <f t="shared" ref="H58" si="15">SUMIF($I$9:$AG$9,1,I58:AG58)</f>
        <v>0</v>
      </c>
      <c r="I58" s="599">
        <f t="shared" ref="I58:AG58" si="16">I51+SUM(I53:I56)</f>
        <v>0</v>
      </c>
      <c r="J58" s="627">
        <f t="shared" si="16"/>
        <v>0</v>
      </c>
      <c r="K58" s="627">
        <f t="shared" si="16"/>
        <v>0</v>
      </c>
      <c r="L58" s="627">
        <f t="shared" si="16"/>
        <v>0</v>
      </c>
      <c r="M58" s="627">
        <f t="shared" si="16"/>
        <v>0</v>
      </c>
      <c r="N58" s="627">
        <f t="shared" si="16"/>
        <v>0</v>
      </c>
      <c r="O58" s="627">
        <f t="shared" si="16"/>
        <v>0</v>
      </c>
      <c r="P58" s="627">
        <f t="shared" si="16"/>
        <v>0</v>
      </c>
      <c r="Q58" s="627">
        <f t="shared" si="16"/>
        <v>0</v>
      </c>
      <c r="R58" s="627">
        <f t="shared" si="16"/>
        <v>0</v>
      </c>
      <c r="S58" s="627">
        <f t="shared" si="16"/>
        <v>0</v>
      </c>
      <c r="T58" s="627">
        <f t="shared" si="16"/>
        <v>0</v>
      </c>
      <c r="U58" s="627">
        <f t="shared" si="16"/>
        <v>0</v>
      </c>
      <c r="V58" s="627">
        <f t="shared" si="16"/>
        <v>0</v>
      </c>
      <c r="W58" s="627">
        <f t="shared" si="16"/>
        <v>0</v>
      </c>
      <c r="X58" s="627">
        <f t="shared" si="16"/>
        <v>0</v>
      </c>
      <c r="Y58" s="627">
        <f t="shared" si="16"/>
        <v>0</v>
      </c>
      <c r="Z58" s="627">
        <f t="shared" si="16"/>
        <v>0</v>
      </c>
      <c r="AA58" s="627">
        <f t="shared" si="16"/>
        <v>0</v>
      </c>
      <c r="AB58" s="627">
        <f t="shared" si="16"/>
        <v>0</v>
      </c>
      <c r="AC58" s="627">
        <f t="shared" si="16"/>
        <v>0</v>
      </c>
      <c r="AD58" s="627">
        <f t="shared" si="16"/>
        <v>0</v>
      </c>
      <c r="AE58" s="627">
        <f t="shared" si="16"/>
        <v>0</v>
      </c>
      <c r="AF58" s="627">
        <f t="shared" si="16"/>
        <v>0</v>
      </c>
      <c r="AG58" s="627">
        <f t="shared" si="16"/>
        <v>0</v>
      </c>
    </row>
    <row r="59" spans="1:34" s="106" customFormat="1" outlineLevel="1">
      <c r="E59"/>
      <c r="F59"/>
      <c r="G59" s="246"/>
    </row>
    <row r="60" spans="1:34" s="4" customFormat="1" outlineLevel="1">
      <c r="A60" s="106"/>
      <c r="B60" s="106"/>
      <c r="C60" s="106"/>
      <c r="D60" s="106"/>
      <c r="E60"/>
      <c r="F60" t="s">
        <v>663</v>
      </c>
      <c r="G60" s="247" t="s">
        <v>120</v>
      </c>
      <c r="H60" s="243">
        <f t="shared" ref="H60" si="17">SUMIF($I$9:$AG$9,1,I60:AG60)</f>
        <v>0</v>
      </c>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3"/>
    </row>
    <row r="61" spans="1:34" s="106" customFormat="1" outlineLevel="1">
      <c r="E61"/>
      <c r="F61"/>
      <c r="G61" s="246"/>
    </row>
    <row r="62" spans="1:34" s="106" customFormat="1" outlineLevel="1">
      <c r="E62"/>
      <c r="F62" t="s">
        <v>664</v>
      </c>
      <c r="G62" s="247" t="s">
        <v>120</v>
      </c>
      <c r="H62" s="243">
        <f t="shared" ref="H62" si="18">SUMIF($I$9:$AG$9,1,I62:AG62)</f>
        <v>0</v>
      </c>
      <c r="I62" s="599">
        <f t="shared" ref="I62:AG62" si="19">I58+I60</f>
        <v>0</v>
      </c>
      <c r="J62" s="627">
        <f t="shared" si="19"/>
        <v>0</v>
      </c>
      <c r="K62" s="627">
        <f t="shared" si="19"/>
        <v>0</v>
      </c>
      <c r="L62" s="627">
        <f t="shared" si="19"/>
        <v>0</v>
      </c>
      <c r="M62" s="627">
        <f t="shared" si="19"/>
        <v>0</v>
      </c>
      <c r="N62" s="627">
        <f t="shared" si="19"/>
        <v>0</v>
      </c>
      <c r="O62" s="627">
        <f t="shared" si="19"/>
        <v>0</v>
      </c>
      <c r="P62" s="627">
        <f t="shared" si="19"/>
        <v>0</v>
      </c>
      <c r="Q62" s="627">
        <f t="shared" si="19"/>
        <v>0</v>
      </c>
      <c r="R62" s="627">
        <f t="shared" si="19"/>
        <v>0</v>
      </c>
      <c r="S62" s="627">
        <f t="shared" si="19"/>
        <v>0</v>
      </c>
      <c r="T62" s="627">
        <f t="shared" si="19"/>
        <v>0</v>
      </c>
      <c r="U62" s="627">
        <f t="shared" si="19"/>
        <v>0</v>
      </c>
      <c r="V62" s="627">
        <f t="shared" si="19"/>
        <v>0</v>
      </c>
      <c r="W62" s="627">
        <f t="shared" si="19"/>
        <v>0</v>
      </c>
      <c r="X62" s="627">
        <f t="shared" si="19"/>
        <v>0</v>
      </c>
      <c r="Y62" s="627">
        <f t="shared" si="19"/>
        <v>0</v>
      </c>
      <c r="Z62" s="627">
        <f t="shared" si="19"/>
        <v>0</v>
      </c>
      <c r="AA62" s="627">
        <f t="shared" si="19"/>
        <v>0</v>
      </c>
      <c r="AB62" s="627">
        <f t="shared" si="19"/>
        <v>0</v>
      </c>
      <c r="AC62" s="627">
        <f t="shared" si="19"/>
        <v>0</v>
      </c>
      <c r="AD62" s="627">
        <f t="shared" si="19"/>
        <v>0</v>
      </c>
      <c r="AE62" s="627">
        <f t="shared" si="19"/>
        <v>0</v>
      </c>
      <c r="AF62" s="627">
        <f t="shared" si="19"/>
        <v>0</v>
      </c>
      <c r="AG62" s="627">
        <f t="shared" si="19"/>
        <v>0</v>
      </c>
    </row>
    <row r="63" spans="1:34" s="106" customFormat="1" outlineLevel="1">
      <c r="E63"/>
      <c r="F63"/>
      <c r="G63" s="246"/>
    </row>
    <row r="64" spans="1:34" s="106" customFormat="1" outlineLevel="1">
      <c r="E64"/>
      <c r="F64" t="s">
        <v>665</v>
      </c>
      <c r="G64" s="247" t="s">
        <v>120</v>
      </c>
      <c r="H64" s="243">
        <f t="shared" ref="H64" si="20">SUMIF($I$9:$AG$9,1,I64:AG64)</f>
        <v>0</v>
      </c>
      <c r="I64" s="599">
        <f t="shared" ref="I64:AG64" si="21">MAX(I62+H68,0)</f>
        <v>0</v>
      </c>
      <c r="J64" s="627">
        <f t="shared" si="21"/>
        <v>0</v>
      </c>
      <c r="K64" s="627">
        <f t="shared" si="21"/>
        <v>0</v>
      </c>
      <c r="L64" s="627">
        <f t="shared" si="21"/>
        <v>0</v>
      </c>
      <c r="M64" s="627">
        <f t="shared" si="21"/>
        <v>0</v>
      </c>
      <c r="N64" s="627">
        <f t="shared" si="21"/>
        <v>0</v>
      </c>
      <c r="O64" s="627">
        <f t="shared" si="21"/>
        <v>0</v>
      </c>
      <c r="P64" s="627">
        <f t="shared" si="21"/>
        <v>0</v>
      </c>
      <c r="Q64" s="627">
        <f t="shared" si="21"/>
        <v>0</v>
      </c>
      <c r="R64" s="627">
        <f t="shared" si="21"/>
        <v>0</v>
      </c>
      <c r="S64" s="627">
        <f t="shared" si="21"/>
        <v>0</v>
      </c>
      <c r="T64" s="627">
        <f t="shared" si="21"/>
        <v>0</v>
      </c>
      <c r="U64" s="627">
        <f t="shared" si="21"/>
        <v>0</v>
      </c>
      <c r="V64" s="627">
        <f t="shared" si="21"/>
        <v>0</v>
      </c>
      <c r="W64" s="627">
        <f t="shared" si="21"/>
        <v>0</v>
      </c>
      <c r="X64" s="627">
        <f t="shared" si="21"/>
        <v>0</v>
      </c>
      <c r="Y64" s="627">
        <f t="shared" si="21"/>
        <v>0</v>
      </c>
      <c r="Z64" s="627">
        <f t="shared" si="21"/>
        <v>0</v>
      </c>
      <c r="AA64" s="627">
        <f t="shared" si="21"/>
        <v>0</v>
      </c>
      <c r="AB64" s="627">
        <f t="shared" si="21"/>
        <v>0</v>
      </c>
      <c r="AC64" s="627">
        <f t="shared" si="21"/>
        <v>0</v>
      </c>
      <c r="AD64" s="627">
        <f t="shared" si="21"/>
        <v>0</v>
      </c>
      <c r="AE64" s="627">
        <f t="shared" si="21"/>
        <v>0</v>
      </c>
      <c r="AF64" s="627">
        <f t="shared" si="21"/>
        <v>0</v>
      </c>
      <c r="AG64" s="627">
        <f t="shared" si="21"/>
        <v>0</v>
      </c>
    </row>
    <row r="65" spans="1:34" s="106" customFormat="1" ht="15" customHeight="1" outlineLevel="1">
      <c r="E65"/>
      <c r="F65"/>
      <c r="G65" s="246"/>
    </row>
    <row r="66" spans="1:34" s="106" customFormat="1" outlineLevel="1">
      <c r="E66"/>
      <c r="F66" t="s">
        <v>666</v>
      </c>
      <c r="G66" s="246"/>
      <c r="H66" s="243">
        <f t="shared" ref="H66" si="22">SUMIF($I$9:$AG$9,1,I66:AG66)</f>
        <v>0</v>
      </c>
      <c r="I66" s="244">
        <f t="shared" ref="I66:AG66" si="23">I62+I64</f>
        <v>0</v>
      </c>
      <c r="J66" s="244">
        <f t="shared" si="23"/>
        <v>0</v>
      </c>
      <c r="K66" s="244">
        <f t="shared" si="23"/>
        <v>0</v>
      </c>
      <c r="L66" s="244">
        <f t="shared" si="23"/>
        <v>0</v>
      </c>
      <c r="M66" s="244">
        <f t="shared" si="23"/>
        <v>0</v>
      </c>
      <c r="N66" s="244">
        <f t="shared" si="23"/>
        <v>0</v>
      </c>
      <c r="O66" s="244">
        <f t="shared" si="23"/>
        <v>0</v>
      </c>
      <c r="P66" s="244">
        <f t="shared" si="23"/>
        <v>0</v>
      </c>
      <c r="Q66" s="244">
        <f t="shared" si="23"/>
        <v>0</v>
      </c>
      <c r="R66" s="244">
        <f t="shared" si="23"/>
        <v>0</v>
      </c>
      <c r="S66" s="244">
        <f t="shared" si="23"/>
        <v>0</v>
      </c>
      <c r="T66" s="244">
        <f t="shared" si="23"/>
        <v>0</v>
      </c>
      <c r="U66" s="244">
        <f t="shared" si="23"/>
        <v>0</v>
      </c>
      <c r="V66" s="244">
        <f t="shared" si="23"/>
        <v>0</v>
      </c>
      <c r="W66" s="244">
        <f t="shared" si="23"/>
        <v>0</v>
      </c>
      <c r="X66" s="244">
        <f t="shared" si="23"/>
        <v>0</v>
      </c>
      <c r="Y66" s="244">
        <f t="shared" si="23"/>
        <v>0</v>
      </c>
      <c r="Z66" s="244">
        <f t="shared" si="23"/>
        <v>0</v>
      </c>
      <c r="AA66" s="244">
        <f t="shared" si="23"/>
        <v>0</v>
      </c>
      <c r="AB66" s="244">
        <f t="shared" si="23"/>
        <v>0</v>
      </c>
      <c r="AC66" s="244">
        <f t="shared" si="23"/>
        <v>0</v>
      </c>
      <c r="AD66" s="244">
        <f t="shared" si="23"/>
        <v>0</v>
      </c>
      <c r="AE66" s="244">
        <f t="shared" si="23"/>
        <v>0</v>
      </c>
      <c r="AF66" s="244">
        <f t="shared" si="23"/>
        <v>0</v>
      </c>
      <c r="AG66" s="244">
        <f t="shared" si="23"/>
        <v>0</v>
      </c>
    </row>
    <row r="67" spans="1:34" s="106" customFormat="1" outlineLevel="1">
      <c r="E67"/>
      <c r="F67" t="s">
        <v>667</v>
      </c>
      <c r="G67" s="246"/>
      <c r="I67" s="244">
        <f t="shared" ref="I67:AG67" si="24">H68</f>
        <v>0</v>
      </c>
      <c r="J67" s="244">
        <f t="shared" si="24"/>
        <v>0</v>
      </c>
      <c r="K67" s="244">
        <f t="shared" si="24"/>
        <v>0</v>
      </c>
      <c r="L67" s="244">
        <f t="shared" si="24"/>
        <v>0</v>
      </c>
      <c r="M67" s="244">
        <f t="shared" si="24"/>
        <v>0</v>
      </c>
      <c r="N67" s="244">
        <f t="shared" si="24"/>
        <v>0</v>
      </c>
      <c r="O67" s="244">
        <f t="shared" si="24"/>
        <v>0</v>
      </c>
      <c r="P67" s="244">
        <f t="shared" si="24"/>
        <v>0</v>
      </c>
      <c r="Q67" s="244">
        <f t="shared" si="24"/>
        <v>0</v>
      </c>
      <c r="R67" s="244">
        <f t="shared" si="24"/>
        <v>0</v>
      </c>
      <c r="S67" s="244">
        <f t="shared" si="24"/>
        <v>0</v>
      </c>
      <c r="T67" s="244">
        <f t="shared" si="24"/>
        <v>0</v>
      </c>
      <c r="U67" s="244">
        <f t="shared" si="24"/>
        <v>0</v>
      </c>
      <c r="V67" s="244">
        <f t="shared" si="24"/>
        <v>0</v>
      </c>
      <c r="W67" s="244">
        <f t="shared" si="24"/>
        <v>0</v>
      </c>
      <c r="X67" s="244">
        <f t="shared" si="24"/>
        <v>0</v>
      </c>
      <c r="Y67" s="244">
        <f t="shared" si="24"/>
        <v>0</v>
      </c>
      <c r="Z67" s="244">
        <f t="shared" si="24"/>
        <v>0</v>
      </c>
      <c r="AA67" s="244">
        <f t="shared" si="24"/>
        <v>0</v>
      </c>
      <c r="AB67" s="244">
        <f t="shared" si="24"/>
        <v>0</v>
      </c>
      <c r="AC67" s="244">
        <f t="shared" si="24"/>
        <v>0</v>
      </c>
      <c r="AD67" s="244">
        <f t="shared" si="24"/>
        <v>0</v>
      </c>
      <c r="AE67" s="244">
        <f t="shared" si="24"/>
        <v>0</v>
      </c>
      <c r="AF67" s="244">
        <f t="shared" si="24"/>
        <v>0</v>
      </c>
      <c r="AG67" s="244">
        <f t="shared" si="24"/>
        <v>0</v>
      </c>
    </row>
    <row r="68" spans="1:34" s="106" customFormat="1" outlineLevel="1">
      <c r="E68"/>
      <c r="F68" t="s">
        <v>668</v>
      </c>
      <c r="G68" s="246"/>
      <c r="H68" s="108"/>
      <c r="I68" s="599">
        <f t="shared" ref="I68:AG68" si="25">SUM(I66:I67)</f>
        <v>0</v>
      </c>
      <c r="J68" s="627">
        <f t="shared" si="25"/>
        <v>0</v>
      </c>
      <c r="K68" s="627">
        <f t="shared" si="25"/>
        <v>0</v>
      </c>
      <c r="L68" s="627">
        <f t="shared" si="25"/>
        <v>0</v>
      </c>
      <c r="M68" s="627">
        <f t="shared" si="25"/>
        <v>0</v>
      </c>
      <c r="N68" s="627">
        <f t="shared" si="25"/>
        <v>0</v>
      </c>
      <c r="O68" s="627">
        <f t="shared" si="25"/>
        <v>0</v>
      </c>
      <c r="P68" s="627">
        <f t="shared" si="25"/>
        <v>0</v>
      </c>
      <c r="Q68" s="627">
        <f t="shared" si="25"/>
        <v>0</v>
      </c>
      <c r="R68" s="627">
        <f t="shared" si="25"/>
        <v>0</v>
      </c>
      <c r="S68" s="627">
        <f t="shared" si="25"/>
        <v>0</v>
      </c>
      <c r="T68" s="627">
        <f t="shared" si="25"/>
        <v>0</v>
      </c>
      <c r="U68" s="627">
        <f t="shared" si="25"/>
        <v>0</v>
      </c>
      <c r="V68" s="627">
        <f t="shared" si="25"/>
        <v>0</v>
      </c>
      <c r="W68" s="627">
        <f t="shared" si="25"/>
        <v>0</v>
      </c>
      <c r="X68" s="627">
        <f t="shared" si="25"/>
        <v>0</v>
      </c>
      <c r="Y68" s="627">
        <f t="shared" si="25"/>
        <v>0</v>
      </c>
      <c r="Z68" s="627">
        <f t="shared" si="25"/>
        <v>0</v>
      </c>
      <c r="AA68" s="627">
        <f t="shared" si="25"/>
        <v>0</v>
      </c>
      <c r="AB68" s="627">
        <f t="shared" si="25"/>
        <v>0</v>
      </c>
      <c r="AC68" s="627">
        <f t="shared" si="25"/>
        <v>0</v>
      </c>
      <c r="AD68" s="627">
        <f t="shared" si="25"/>
        <v>0</v>
      </c>
      <c r="AE68" s="627">
        <f t="shared" si="25"/>
        <v>0</v>
      </c>
      <c r="AF68" s="627">
        <f t="shared" si="25"/>
        <v>0</v>
      </c>
      <c r="AG68" s="627">
        <f t="shared" si="25"/>
        <v>0</v>
      </c>
    </row>
    <row r="69" spans="1:34" s="106" customFormat="1" outlineLevel="1">
      <c r="E69"/>
      <c r="F69"/>
      <c r="G69" s="246"/>
    </row>
    <row r="70" spans="1:34" s="106" customFormat="1" outlineLevel="1">
      <c r="E70" s="116" t="s">
        <v>669</v>
      </c>
      <c r="F70" s="141"/>
      <c r="G70" s="246"/>
    </row>
    <row r="71" spans="1:34" s="106" customFormat="1" outlineLevel="1">
      <c r="E71"/>
      <c r="F71" s="116" t="s">
        <v>186</v>
      </c>
      <c r="G71" s="247" t="s">
        <v>120</v>
      </c>
      <c r="H71" s="243">
        <f t="shared" ref="H71" si="26">SUMIF($I$9:$AG$9,1,I71:AG71)</f>
        <v>0</v>
      </c>
      <c r="I71" s="599">
        <f t="shared" ref="I71:AG71" si="27">I58</f>
        <v>0</v>
      </c>
      <c r="J71" s="627">
        <f t="shared" si="27"/>
        <v>0</v>
      </c>
      <c r="K71" s="627">
        <f t="shared" si="27"/>
        <v>0</v>
      </c>
      <c r="L71" s="627">
        <f t="shared" si="27"/>
        <v>0</v>
      </c>
      <c r="M71" s="627">
        <f t="shared" si="27"/>
        <v>0</v>
      </c>
      <c r="N71" s="627">
        <f t="shared" si="27"/>
        <v>0</v>
      </c>
      <c r="O71" s="627">
        <f t="shared" si="27"/>
        <v>0</v>
      </c>
      <c r="P71" s="627">
        <f t="shared" si="27"/>
        <v>0</v>
      </c>
      <c r="Q71" s="627">
        <f t="shared" si="27"/>
        <v>0</v>
      </c>
      <c r="R71" s="627">
        <f t="shared" si="27"/>
        <v>0</v>
      </c>
      <c r="S71" s="627">
        <f t="shared" si="27"/>
        <v>0</v>
      </c>
      <c r="T71" s="627">
        <f t="shared" si="27"/>
        <v>0</v>
      </c>
      <c r="U71" s="627">
        <f t="shared" si="27"/>
        <v>0</v>
      </c>
      <c r="V71" s="627">
        <f t="shared" si="27"/>
        <v>0</v>
      </c>
      <c r="W71" s="627">
        <f t="shared" si="27"/>
        <v>0</v>
      </c>
      <c r="X71" s="627">
        <f t="shared" si="27"/>
        <v>0</v>
      </c>
      <c r="Y71" s="627">
        <f t="shared" si="27"/>
        <v>0</v>
      </c>
      <c r="Z71" s="627">
        <f t="shared" si="27"/>
        <v>0</v>
      </c>
      <c r="AA71" s="627">
        <f t="shared" si="27"/>
        <v>0</v>
      </c>
      <c r="AB71" s="627">
        <f t="shared" si="27"/>
        <v>0</v>
      </c>
      <c r="AC71" s="627">
        <f t="shared" si="27"/>
        <v>0</v>
      </c>
      <c r="AD71" s="627">
        <f t="shared" si="27"/>
        <v>0</v>
      </c>
      <c r="AE71" s="627">
        <f t="shared" si="27"/>
        <v>0</v>
      </c>
      <c r="AF71" s="627">
        <f t="shared" si="27"/>
        <v>0</v>
      </c>
      <c r="AG71" s="627">
        <f t="shared" si="27"/>
        <v>0</v>
      </c>
    </row>
    <row r="72" spans="1:34" s="106" customFormat="1" outlineLevel="1">
      <c r="E72"/>
      <c r="F72"/>
      <c r="G72" s="246"/>
    </row>
    <row r="73" spans="1:34" s="106" customFormat="1" outlineLevel="1">
      <c r="E73"/>
      <c r="F73" s="116" t="s">
        <v>670</v>
      </c>
      <c r="G73" s="246"/>
    </row>
    <row r="74" spans="1:34" s="4" customFormat="1" outlineLevel="1">
      <c r="A74" s="106"/>
      <c r="B74" s="106"/>
      <c r="C74" s="106"/>
      <c r="D74" s="106"/>
      <c r="E74"/>
      <c r="F74" t="s">
        <v>671</v>
      </c>
      <c r="G74" s="247" t="s">
        <v>120</v>
      </c>
      <c r="H74" s="106"/>
      <c r="I74" s="245">
        <f t="shared" ref="I74:AG74" si="28">H79</f>
        <v>0</v>
      </c>
      <c r="J74" s="245">
        <f t="shared" si="28"/>
        <v>0</v>
      </c>
      <c r="K74" s="245">
        <f t="shared" si="28"/>
        <v>0</v>
      </c>
      <c r="L74" s="245">
        <f t="shared" si="28"/>
        <v>0</v>
      </c>
      <c r="M74" s="245">
        <f t="shared" si="28"/>
        <v>0</v>
      </c>
      <c r="N74" s="245">
        <f t="shared" si="28"/>
        <v>0</v>
      </c>
      <c r="O74" s="245">
        <f t="shared" si="28"/>
        <v>0</v>
      </c>
      <c r="P74" s="245">
        <f t="shared" si="28"/>
        <v>0</v>
      </c>
      <c r="Q74" s="245">
        <f t="shared" si="28"/>
        <v>0</v>
      </c>
      <c r="R74" s="245">
        <f t="shared" si="28"/>
        <v>0</v>
      </c>
      <c r="S74" s="245">
        <f t="shared" si="28"/>
        <v>0</v>
      </c>
      <c r="T74" s="245">
        <f t="shared" si="28"/>
        <v>0</v>
      </c>
      <c r="U74" s="245">
        <f t="shared" si="28"/>
        <v>0</v>
      </c>
      <c r="V74" s="245">
        <f t="shared" si="28"/>
        <v>0</v>
      </c>
      <c r="W74" s="245">
        <f t="shared" si="28"/>
        <v>0</v>
      </c>
      <c r="X74" s="245">
        <f t="shared" si="28"/>
        <v>0</v>
      </c>
      <c r="Y74" s="245">
        <f t="shared" si="28"/>
        <v>0</v>
      </c>
      <c r="Z74" s="245">
        <f t="shared" si="28"/>
        <v>0</v>
      </c>
      <c r="AA74" s="245">
        <f t="shared" si="28"/>
        <v>0</v>
      </c>
      <c r="AB74" s="245">
        <f t="shared" si="28"/>
        <v>0</v>
      </c>
      <c r="AC74" s="245">
        <f t="shared" si="28"/>
        <v>0</v>
      </c>
      <c r="AD74" s="245">
        <f t="shared" si="28"/>
        <v>0</v>
      </c>
      <c r="AE74" s="245">
        <f t="shared" si="28"/>
        <v>0</v>
      </c>
      <c r="AF74" s="245">
        <f t="shared" si="28"/>
        <v>0</v>
      </c>
      <c r="AG74" s="245">
        <f t="shared" si="28"/>
        <v>0</v>
      </c>
      <c r="AH74" s="3"/>
    </row>
    <row r="75" spans="1:34" s="4" customFormat="1" outlineLevel="1">
      <c r="A75" s="106"/>
      <c r="B75" s="106"/>
      <c r="C75" s="106"/>
      <c r="D75" s="106"/>
      <c r="E75"/>
      <c r="F75" t="s">
        <v>672</v>
      </c>
      <c r="G75" s="247" t="s">
        <v>120</v>
      </c>
      <c r="H75" s="243">
        <f t="shared" ref="H75:H76" si="29">SUMIF($I$7:$AG$7,1,I75:AG75)</f>
        <v>0</v>
      </c>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3"/>
    </row>
    <row r="76" spans="1:34" s="4" customFormat="1" outlineLevel="1">
      <c r="A76" s="106"/>
      <c r="B76" s="106"/>
      <c r="C76" s="106"/>
      <c r="D76" s="106"/>
      <c r="E76"/>
      <c r="F76" t="s">
        <v>673</v>
      </c>
      <c r="G76" s="247" t="s">
        <v>120</v>
      </c>
      <c r="H76" s="243">
        <f t="shared" si="29"/>
        <v>0</v>
      </c>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3"/>
    </row>
    <row r="77" spans="1:34" s="4" customFormat="1" outlineLevel="1">
      <c r="A77" s="106"/>
      <c r="B77" s="106"/>
      <c r="C77" s="106"/>
      <c r="D77" s="106"/>
      <c r="E77"/>
      <c r="F77" t="s">
        <v>210</v>
      </c>
      <c r="G77" s="247" t="s">
        <v>120</v>
      </c>
      <c r="H77" s="584" cm="1">
        <f t="array" ref="H77">SUMPRODUCT((($I$7:$AG$7)=1)*I77:AG77)+SUMPRODUCT((($I$9:$AG$9)=1)*I77:AG77)-SUMPRODUCT((($I$8:$AG$8)=1)*I77:AG77)</f>
        <v>0</v>
      </c>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3"/>
    </row>
    <row r="78" spans="1:34" s="4" customFormat="1" outlineLevel="1">
      <c r="A78" s="106"/>
      <c r="B78" s="106"/>
      <c r="C78" s="106"/>
      <c r="D78" s="106"/>
      <c r="E78"/>
      <c r="F78" t="s">
        <v>674</v>
      </c>
      <c r="G78" s="247" t="s">
        <v>120</v>
      </c>
      <c r="H78" s="243">
        <f t="shared" ref="H78" si="30">SUMIF($I$9:$AG$9,1,I78:AG78)</f>
        <v>0</v>
      </c>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3"/>
    </row>
    <row r="79" spans="1:34" s="106" customFormat="1" outlineLevel="1">
      <c r="E79"/>
      <c r="F79" t="s">
        <v>675</v>
      </c>
      <c r="G79" s="247" t="s">
        <v>120</v>
      </c>
      <c r="H79" s="108"/>
      <c r="I79" s="599">
        <f t="shared" ref="I79:AG79" si="31">SUM(I74:I78)</f>
        <v>0</v>
      </c>
      <c r="J79" s="627">
        <f t="shared" si="31"/>
        <v>0</v>
      </c>
      <c r="K79" s="627">
        <f t="shared" si="31"/>
        <v>0</v>
      </c>
      <c r="L79" s="627">
        <f t="shared" si="31"/>
        <v>0</v>
      </c>
      <c r="M79" s="627">
        <f t="shared" si="31"/>
        <v>0</v>
      </c>
      <c r="N79" s="627">
        <f t="shared" si="31"/>
        <v>0</v>
      </c>
      <c r="O79" s="627">
        <f t="shared" si="31"/>
        <v>0</v>
      </c>
      <c r="P79" s="627">
        <f t="shared" si="31"/>
        <v>0</v>
      </c>
      <c r="Q79" s="627">
        <f t="shared" si="31"/>
        <v>0</v>
      </c>
      <c r="R79" s="627">
        <f t="shared" si="31"/>
        <v>0</v>
      </c>
      <c r="S79" s="627">
        <f t="shared" si="31"/>
        <v>0</v>
      </c>
      <c r="T79" s="627">
        <f t="shared" si="31"/>
        <v>0</v>
      </c>
      <c r="U79" s="627">
        <f t="shared" si="31"/>
        <v>0</v>
      </c>
      <c r="V79" s="627">
        <f t="shared" si="31"/>
        <v>0</v>
      </c>
      <c r="W79" s="627">
        <f t="shared" si="31"/>
        <v>0</v>
      </c>
      <c r="X79" s="627">
        <f t="shared" si="31"/>
        <v>0</v>
      </c>
      <c r="Y79" s="627">
        <f t="shared" si="31"/>
        <v>0</v>
      </c>
      <c r="Z79" s="627">
        <f t="shared" si="31"/>
        <v>0</v>
      </c>
      <c r="AA79" s="627">
        <f t="shared" si="31"/>
        <v>0</v>
      </c>
      <c r="AB79" s="627">
        <f t="shared" si="31"/>
        <v>0</v>
      </c>
      <c r="AC79" s="627">
        <f t="shared" si="31"/>
        <v>0</v>
      </c>
      <c r="AD79" s="627">
        <f t="shared" si="31"/>
        <v>0</v>
      </c>
      <c r="AE79" s="627">
        <f t="shared" si="31"/>
        <v>0</v>
      </c>
      <c r="AF79" s="627">
        <f t="shared" si="31"/>
        <v>0</v>
      </c>
      <c r="AG79" s="627">
        <f t="shared" si="31"/>
        <v>0</v>
      </c>
    </row>
    <row r="80" spans="1:34" s="106" customFormat="1" outlineLevel="1">
      <c r="E80"/>
      <c r="F80"/>
      <c r="G80" s="246"/>
    </row>
    <row r="81" spans="1:34" s="106" customFormat="1" outlineLevel="1">
      <c r="A81" s="583">
        <f t="shared" ref="A81" si="32">IF(B81="",0,1)</f>
        <v>0</v>
      </c>
      <c r="B81" s="130" t="str">
        <f>_xlfn.IFNA(IF(H81&gt;YEAR($G$4+($H$6*365)),"Debt term longer than PPA",""),"Error")</f>
        <v/>
      </c>
      <c r="E81"/>
      <c r="F81" t="s">
        <v>676</v>
      </c>
      <c r="G81" s="247" t="s">
        <v>193</v>
      </c>
      <c r="H81" s="243">
        <f>IF(H75=0,0,INDEX($I$5:$AG$5,MATCH(1,$I81:$AG81,0)))</f>
        <v>0</v>
      </c>
      <c r="I81" s="114">
        <f>IF(AND(H79&gt;0,I79=0),1,0)</f>
        <v>0</v>
      </c>
      <c r="J81" s="114">
        <f t="shared" ref="J81:AG81" si="33">IF(AND(I79&gt;0,J79=0),1,0)</f>
        <v>0</v>
      </c>
      <c r="K81" s="114">
        <f t="shared" si="33"/>
        <v>0</v>
      </c>
      <c r="L81" s="114">
        <f t="shared" si="33"/>
        <v>0</v>
      </c>
      <c r="M81" s="114">
        <f t="shared" si="33"/>
        <v>0</v>
      </c>
      <c r="N81" s="114">
        <f t="shared" si="33"/>
        <v>0</v>
      </c>
      <c r="O81" s="114">
        <f t="shared" si="33"/>
        <v>0</v>
      </c>
      <c r="P81" s="114">
        <f t="shared" si="33"/>
        <v>0</v>
      </c>
      <c r="Q81" s="114">
        <f t="shared" si="33"/>
        <v>0</v>
      </c>
      <c r="R81" s="114">
        <f t="shared" si="33"/>
        <v>0</v>
      </c>
      <c r="S81" s="114">
        <f t="shared" si="33"/>
        <v>0</v>
      </c>
      <c r="T81" s="114">
        <f t="shared" si="33"/>
        <v>0</v>
      </c>
      <c r="U81" s="114">
        <f t="shared" si="33"/>
        <v>0</v>
      </c>
      <c r="V81" s="114">
        <f t="shared" si="33"/>
        <v>0</v>
      </c>
      <c r="W81" s="114">
        <f t="shared" si="33"/>
        <v>0</v>
      </c>
      <c r="X81" s="114">
        <f t="shared" si="33"/>
        <v>0</v>
      </c>
      <c r="Y81" s="114">
        <f t="shared" si="33"/>
        <v>0</v>
      </c>
      <c r="Z81" s="114">
        <f t="shared" si="33"/>
        <v>0</v>
      </c>
      <c r="AA81" s="114">
        <f t="shared" si="33"/>
        <v>0</v>
      </c>
      <c r="AB81" s="114">
        <f t="shared" si="33"/>
        <v>0</v>
      </c>
      <c r="AC81" s="114">
        <f t="shared" si="33"/>
        <v>0</v>
      </c>
      <c r="AD81" s="114">
        <f t="shared" si="33"/>
        <v>0</v>
      </c>
      <c r="AE81" s="114">
        <f t="shared" si="33"/>
        <v>0</v>
      </c>
      <c r="AF81" s="114">
        <f t="shared" si="33"/>
        <v>0</v>
      </c>
      <c r="AG81" s="114">
        <f t="shared" si="33"/>
        <v>0</v>
      </c>
    </row>
    <row r="82" spans="1:34" s="106" customFormat="1" outlineLevel="1">
      <c r="E82"/>
      <c r="F82"/>
      <c r="G82" s="246"/>
    </row>
    <row r="83" spans="1:34">
      <c r="A83" s="165"/>
      <c r="B83" s="168" t="str">
        <f>F22</f>
        <v>BEE Shareholder 2</v>
      </c>
      <c r="C83" s="165"/>
      <c r="D83" s="165"/>
      <c r="E83" s="168"/>
      <c r="F83" s="168"/>
      <c r="G83" s="248"/>
      <c r="H83" s="165"/>
      <c r="I83" s="165"/>
      <c r="J83" s="165"/>
      <c r="K83" s="165"/>
      <c r="L83" s="165"/>
      <c r="M83" s="165"/>
      <c r="N83" s="165"/>
      <c r="O83" s="165"/>
      <c r="P83" s="165"/>
      <c r="Q83" s="165"/>
      <c r="R83" s="165"/>
      <c r="S83" s="165"/>
      <c r="T83" s="165"/>
      <c r="U83" s="165"/>
      <c r="V83" s="165"/>
      <c r="W83" s="165"/>
      <c r="X83" s="165"/>
      <c r="Y83" s="165"/>
      <c r="Z83" s="165"/>
      <c r="AA83" s="165"/>
      <c r="AB83" s="165"/>
      <c r="AC83" s="165"/>
      <c r="AD83" s="165"/>
      <c r="AE83" s="165"/>
      <c r="AF83" s="165"/>
      <c r="AG83" s="165"/>
    </row>
    <row r="84" spans="1:34" s="106" customFormat="1" outlineLevel="1">
      <c r="E84"/>
      <c r="F84"/>
      <c r="G84" s="246"/>
    </row>
    <row r="85" spans="1:34" s="106" customFormat="1" outlineLevel="1">
      <c r="E85" s="116" t="s">
        <v>647</v>
      </c>
      <c r="F85" s="141"/>
      <c r="G85" s="246"/>
    </row>
    <row r="86" spans="1:34" s="4" customFormat="1" outlineLevel="1">
      <c r="A86" s="106"/>
      <c r="B86" s="106"/>
      <c r="C86" s="106"/>
      <c r="D86" s="106"/>
      <c r="E86"/>
      <c r="F86" t="str">
        <f>"Total Funding Call to " &amp; F22</f>
        <v>Total Funding Call to BEE Shareholder 2</v>
      </c>
      <c r="G86" s="247" t="s">
        <v>120</v>
      </c>
      <c r="H86" s="243">
        <f>SUMIF($I$7:$AG$7,1,I86:AG86)</f>
        <v>0</v>
      </c>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3"/>
    </row>
    <row r="87" spans="1:34" s="106" customFormat="1" outlineLevel="1">
      <c r="E87"/>
      <c r="F87"/>
      <c r="G87" s="246"/>
    </row>
    <row r="88" spans="1:34" s="106" customFormat="1" outlineLevel="1">
      <c r="E88" s="116" t="s">
        <v>648</v>
      </c>
      <c r="F88" s="141"/>
      <c r="G88" s="246"/>
    </row>
    <row r="89" spans="1:34" s="4" customFormat="1" outlineLevel="1">
      <c r="A89" s="106"/>
      <c r="B89" s="106"/>
      <c r="C89" s="106"/>
      <c r="D89" s="106"/>
      <c r="E89"/>
      <c r="F89" t="s">
        <v>649</v>
      </c>
      <c r="G89" s="247" t="s">
        <v>120</v>
      </c>
      <c r="H89" s="243">
        <f t="shared" ref="H89:H92" si="34">SUMIF($I$9:$AG$9,1,I89:AG89)</f>
        <v>0</v>
      </c>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3"/>
    </row>
    <row r="90" spans="1:34" s="4" customFormat="1" outlineLevel="1">
      <c r="A90" s="106"/>
      <c r="B90" s="106"/>
      <c r="C90" s="106"/>
      <c r="D90" s="106"/>
      <c r="E90"/>
      <c r="F90" t="s">
        <v>650</v>
      </c>
      <c r="G90" s="247" t="s">
        <v>120</v>
      </c>
      <c r="H90" s="243">
        <f t="shared" si="34"/>
        <v>0</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3"/>
    </row>
    <row r="91" spans="1:34" s="4" customFormat="1" outlineLevel="1">
      <c r="A91" s="106"/>
      <c r="B91" s="106"/>
      <c r="C91" s="106"/>
      <c r="D91" s="106"/>
      <c r="E91"/>
      <c r="F91" t="s">
        <v>651</v>
      </c>
      <c r="G91" s="247" t="s">
        <v>120</v>
      </c>
      <c r="H91" s="243">
        <f t="shared" si="34"/>
        <v>0</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3"/>
    </row>
    <row r="92" spans="1:34" s="106" customFormat="1" outlineLevel="1">
      <c r="E92"/>
      <c r="F92" t="s">
        <v>114</v>
      </c>
      <c r="G92" s="246"/>
      <c r="H92" s="243">
        <f t="shared" si="34"/>
        <v>0</v>
      </c>
      <c r="I92" s="558">
        <f t="shared" ref="I92:AG92" si="35">SUM(I89:I91)</f>
        <v>0</v>
      </c>
      <c r="J92" s="558">
        <f t="shared" si="35"/>
        <v>0</v>
      </c>
      <c r="K92" s="558">
        <f t="shared" si="35"/>
        <v>0</v>
      </c>
      <c r="L92" s="558">
        <f t="shared" si="35"/>
        <v>0</v>
      </c>
      <c r="M92" s="558">
        <f t="shared" si="35"/>
        <v>0</v>
      </c>
      <c r="N92" s="558">
        <f t="shared" si="35"/>
        <v>0</v>
      </c>
      <c r="O92" s="558">
        <f t="shared" si="35"/>
        <v>0</v>
      </c>
      <c r="P92" s="558">
        <f t="shared" si="35"/>
        <v>0</v>
      </c>
      <c r="Q92" s="558">
        <f t="shared" si="35"/>
        <v>0</v>
      </c>
      <c r="R92" s="558">
        <f t="shared" si="35"/>
        <v>0</v>
      </c>
      <c r="S92" s="558">
        <f t="shared" si="35"/>
        <v>0</v>
      </c>
      <c r="T92" s="558">
        <f t="shared" si="35"/>
        <v>0</v>
      </c>
      <c r="U92" s="558">
        <f t="shared" si="35"/>
        <v>0</v>
      </c>
      <c r="V92" s="558">
        <f t="shared" si="35"/>
        <v>0</v>
      </c>
      <c r="W92" s="558">
        <f t="shared" si="35"/>
        <v>0</v>
      </c>
      <c r="X92" s="558">
        <f t="shared" si="35"/>
        <v>0</v>
      </c>
      <c r="Y92" s="558">
        <f t="shared" si="35"/>
        <v>0</v>
      </c>
      <c r="Z92" s="558">
        <f t="shared" si="35"/>
        <v>0</v>
      </c>
      <c r="AA92" s="558">
        <f t="shared" si="35"/>
        <v>0</v>
      </c>
      <c r="AB92" s="558">
        <f t="shared" si="35"/>
        <v>0</v>
      </c>
      <c r="AC92" s="558">
        <f t="shared" si="35"/>
        <v>0</v>
      </c>
      <c r="AD92" s="558">
        <f t="shared" si="35"/>
        <v>0</v>
      </c>
      <c r="AE92" s="558">
        <f t="shared" si="35"/>
        <v>0</v>
      </c>
      <c r="AF92" s="558">
        <f t="shared" si="35"/>
        <v>0</v>
      </c>
      <c r="AG92" s="558">
        <f t="shared" si="35"/>
        <v>0</v>
      </c>
    </row>
    <row r="93" spans="1:34" s="106" customFormat="1" outlineLevel="1">
      <c r="E93"/>
      <c r="F93"/>
      <c r="G93" s="246"/>
    </row>
    <row r="94" spans="1:34" s="106" customFormat="1" outlineLevel="1">
      <c r="E94" s="116" t="s">
        <v>652</v>
      </c>
      <c r="F94" s="141"/>
      <c r="G94" s="246"/>
    </row>
    <row r="95" spans="1:34" s="4" customFormat="1" outlineLevel="1">
      <c r="A95" s="106"/>
      <c r="B95" s="106"/>
      <c r="C95" s="106"/>
      <c r="D95" s="106"/>
      <c r="E95"/>
      <c r="F95" t="s">
        <v>653</v>
      </c>
      <c r="G95" s="247" t="s">
        <v>120</v>
      </c>
      <c r="H95" s="243">
        <f t="shared" ref="H95:H98" si="36">SUMIF($I$9:$AG$9,1,I95:AG95)</f>
        <v>0</v>
      </c>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3"/>
    </row>
    <row r="96" spans="1:34" s="4" customFormat="1" outlineLevel="1">
      <c r="A96" s="106"/>
      <c r="B96" s="106"/>
      <c r="C96" s="106"/>
      <c r="D96" s="106"/>
      <c r="E96"/>
      <c r="F96" t="s">
        <v>654</v>
      </c>
      <c r="G96" s="247" t="s">
        <v>120</v>
      </c>
      <c r="H96" s="243">
        <f t="shared" si="36"/>
        <v>0</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3"/>
    </row>
    <row r="97" spans="1:34" s="4" customFormat="1" outlineLevel="1">
      <c r="A97" s="106"/>
      <c r="B97" s="106"/>
      <c r="C97" s="106"/>
      <c r="D97" s="106"/>
      <c r="E97"/>
      <c r="F97" t="s">
        <v>655</v>
      </c>
      <c r="G97" s="247" t="s">
        <v>120</v>
      </c>
      <c r="H97" s="243">
        <f t="shared" si="36"/>
        <v>0</v>
      </c>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3"/>
    </row>
    <row r="98" spans="1:34" s="4" customFormat="1" outlineLevel="1">
      <c r="A98" s="106"/>
      <c r="B98" s="106"/>
      <c r="C98" s="106"/>
      <c r="D98" s="106"/>
      <c r="E98"/>
      <c r="F98" t="s">
        <v>656</v>
      </c>
      <c r="G98" s="247" t="s">
        <v>120</v>
      </c>
      <c r="H98" s="243">
        <f t="shared" si="36"/>
        <v>0</v>
      </c>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3"/>
    </row>
    <row r="99" spans="1:34" s="106" customFormat="1" ht="15" customHeight="1" outlineLevel="1">
      <c r="E99"/>
      <c r="F99"/>
      <c r="G99" s="246"/>
    </row>
    <row r="100" spans="1:34" s="106" customFormat="1" outlineLevel="1">
      <c r="E100"/>
      <c r="F100" t="s">
        <v>657</v>
      </c>
      <c r="G100" s="247" t="s">
        <v>120</v>
      </c>
      <c r="H100" s="243">
        <f t="shared" ref="H100" si="37">SUMIF($I$9:$AG$9,1,I100:AG100)</f>
        <v>0</v>
      </c>
      <c r="I100" s="600">
        <f t="shared" ref="I100:AG100" si="38">SUM(I95:I98)</f>
        <v>0</v>
      </c>
      <c r="J100" s="630">
        <f t="shared" si="38"/>
        <v>0</v>
      </c>
      <c r="K100" s="630">
        <f t="shared" si="38"/>
        <v>0</v>
      </c>
      <c r="L100" s="630">
        <f t="shared" si="38"/>
        <v>0</v>
      </c>
      <c r="M100" s="630">
        <f t="shared" si="38"/>
        <v>0</v>
      </c>
      <c r="N100" s="630">
        <f t="shared" si="38"/>
        <v>0</v>
      </c>
      <c r="O100" s="630">
        <f t="shared" si="38"/>
        <v>0</v>
      </c>
      <c r="P100" s="630">
        <f t="shared" si="38"/>
        <v>0</v>
      </c>
      <c r="Q100" s="630">
        <f t="shared" si="38"/>
        <v>0</v>
      </c>
      <c r="R100" s="630">
        <f t="shared" si="38"/>
        <v>0</v>
      </c>
      <c r="S100" s="630">
        <f t="shared" si="38"/>
        <v>0</v>
      </c>
      <c r="T100" s="630">
        <f t="shared" si="38"/>
        <v>0</v>
      </c>
      <c r="U100" s="630">
        <f t="shared" si="38"/>
        <v>0</v>
      </c>
      <c r="V100" s="630">
        <f t="shared" si="38"/>
        <v>0</v>
      </c>
      <c r="W100" s="630">
        <f t="shared" si="38"/>
        <v>0</v>
      </c>
      <c r="X100" s="630">
        <f t="shared" si="38"/>
        <v>0</v>
      </c>
      <c r="Y100" s="630">
        <f t="shared" si="38"/>
        <v>0</v>
      </c>
      <c r="Z100" s="630">
        <f t="shared" si="38"/>
        <v>0</v>
      </c>
      <c r="AA100" s="630">
        <f t="shared" si="38"/>
        <v>0</v>
      </c>
      <c r="AB100" s="630">
        <f t="shared" si="38"/>
        <v>0</v>
      </c>
      <c r="AC100" s="630">
        <f t="shared" si="38"/>
        <v>0</v>
      </c>
      <c r="AD100" s="630">
        <f t="shared" si="38"/>
        <v>0</v>
      </c>
      <c r="AE100" s="630">
        <f t="shared" si="38"/>
        <v>0</v>
      </c>
      <c r="AF100" s="630">
        <f t="shared" si="38"/>
        <v>0</v>
      </c>
      <c r="AG100" s="630">
        <f t="shared" si="38"/>
        <v>0</v>
      </c>
    </row>
    <row r="101" spans="1:34" s="106" customFormat="1" ht="15" customHeight="1" outlineLevel="1">
      <c r="E101"/>
      <c r="F101"/>
      <c r="G101" s="246"/>
    </row>
    <row r="102" spans="1:34" s="4" customFormat="1" outlineLevel="1">
      <c r="A102" s="106"/>
      <c r="B102" s="106"/>
      <c r="C102" s="106"/>
      <c r="D102" s="106"/>
      <c r="E102"/>
      <c r="F102" t="s">
        <v>658</v>
      </c>
      <c r="G102" s="247" t="s">
        <v>120</v>
      </c>
      <c r="H102" s="243">
        <f>SUMIF($I$7:$AG$7,1,I102:AG102)</f>
        <v>0</v>
      </c>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3"/>
    </row>
    <row r="103" spans="1:34" s="4" customFormat="1" outlineLevel="1">
      <c r="A103" s="106"/>
      <c r="B103" s="106"/>
      <c r="C103" s="106"/>
      <c r="D103" s="106"/>
      <c r="E103"/>
      <c r="F103" t="s">
        <v>659</v>
      </c>
      <c r="G103" s="247" t="s">
        <v>120</v>
      </c>
      <c r="H103" s="243">
        <f t="shared" ref="H103" si="39">SUMIF($I$9:$AG$9,1,I103:AG103)</f>
        <v>0</v>
      </c>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3"/>
    </row>
    <row r="104" spans="1:34" s="4" customFormat="1" outlineLevel="1">
      <c r="A104" s="106"/>
      <c r="B104" s="106"/>
      <c r="C104" s="106"/>
      <c r="D104" s="106"/>
      <c r="E104"/>
      <c r="F104" t="s">
        <v>660</v>
      </c>
      <c r="G104" s="247" t="s">
        <v>120</v>
      </c>
      <c r="H104" s="243">
        <f t="shared" ref="H104:H105" si="40">SUMIF($I$7:$AG$7,1,I104:AG104)</f>
        <v>0</v>
      </c>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3"/>
    </row>
    <row r="105" spans="1:34" s="4" customFormat="1">
      <c r="A105" s="106"/>
      <c r="B105" s="106"/>
      <c r="C105" s="106"/>
      <c r="D105" s="106"/>
      <c r="E105"/>
      <c r="F105" t="s">
        <v>661</v>
      </c>
      <c r="G105" s="247" t="s">
        <v>120</v>
      </c>
      <c r="H105" s="243">
        <f t="shared" si="40"/>
        <v>0</v>
      </c>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3"/>
    </row>
    <row r="106" spans="1:34" s="106" customFormat="1" outlineLevel="1">
      <c r="E106"/>
      <c r="F106"/>
      <c r="G106" s="246"/>
    </row>
    <row r="107" spans="1:34" s="106" customFormat="1" outlineLevel="1">
      <c r="E107"/>
      <c r="F107" t="s">
        <v>662</v>
      </c>
      <c r="G107" s="247" t="s">
        <v>120</v>
      </c>
      <c r="H107" s="243">
        <f t="shared" ref="H107" si="41">SUMIF($I$9:$AG$9,1,I107:AG107)</f>
        <v>0</v>
      </c>
      <c r="I107" s="600">
        <f t="shared" ref="I107:AG107" si="42">I100+SUM(I102:I105)</f>
        <v>0</v>
      </c>
      <c r="J107" s="630">
        <f t="shared" si="42"/>
        <v>0</v>
      </c>
      <c r="K107" s="630">
        <f t="shared" si="42"/>
        <v>0</v>
      </c>
      <c r="L107" s="630">
        <f t="shared" si="42"/>
        <v>0</v>
      </c>
      <c r="M107" s="630">
        <f t="shared" si="42"/>
        <v>0</v>
      </c>
      <c r="N107" s="630">
        <f t="shared" si="42"/>
        <v>0</v>
      </c>
      <c r="O107" s="630">
        <f t="shared" si="42"/>
        <v>0</v>
      </c>
      <c r="P107" s="630">
        <f t="shared" si="42"/>
        <v>0</v>
      </c>
      <c r="Q107" s="630">
        <f t="shared" si="42"/>
        <v>0</v>
      </c>
      <c r="R107" s="630">
        <f t="shared" si="42"/>
        <v>0</v>
      </c>
      <c r="S107" s="630">
        <f t="shared" si="42"/>
        <v>0</v>
      </c>
      <c r="T107" s="630">
        <f t="shared" si="42"/>
        <v>0</v>
      </c>
      <c r="U107" s="630">
        <f t="shared" si="42"/>
        <v>0</v>
      </c>
      <c r="V107" s="630">
        <f t="shared" si="42"/>
        <v>0</v>
      </c>
      <c r="W107" s="630">
        <f t="shared" si="42"/>
        <v>0</v>
      </c>
      <c r="X107" s="630">
        <f t="shared" si="42"/>
        <v>0</v>
      </c>
      <c r="Y107" s="630">
        <f t="shared" si="42"/>
        <v>0</v>
      </c>
      <c r="Z107" s="630">
        <f t="shared" si="42"/>
        <v>0</v>
      </c>
      <c r="AA107" s="630">
        <f t="shared" si="42"/>
        <v>0</v>
      </c>
      <c r="AB107" s="630">
        <f t="shared" si="42"/>
        <v>0</v>
      </c>
      <c r="AC107" s="630">
        <f t="shared" si="42"/>
        <v>0</v>
      </c>
      <c r="AD107" s="630">
        <f t="shared" si="42"/>
        <v>0</v>
      </c>
      <c r="AE107" s="630">
        <f t="shared" si="42"/>
        <v>0</v>
      </c>
      <c r="AF107" s="630">
        <f t="shared" si="42"/>
        <v>0</v>
      </c>
      <c r="AG107" s="630">
        <f t="shared" si="42"/>
        <v>0</v>
      </c>
    </row>
    <row r="108" spans="1:34" s="106" customFormat="1" outlineLevel="1">
      <c r="E108"/>
      <c r="F108"/>
      <c r="G108" s="246"/>
    </row>
    <row r="109" spans="1:34" s="4" customFormat="1" outlineLevel="1">
      <c r="A109" s="106"/>
      <c r="B109" s="106"/>
      <c r="C109" s="106"/>
      <c r="D109" s="106"/>
      <c r="E109"/>
      <c r="F109" t="s">
        <v>663</v>
      </c>
      <c r="G109" s="247" t="s">
        <v>120</v>
      </c>
      <c r="H109" s="243">
        <f t="shared" ref="H109" si="43">SUMIF($I$9:$AG$9,1,I109:AG109)</f>
        <v>0</v>
      </c>
      <c r="I109" s="124"/>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c r="AH109" s="3"/>
    </row>
    <row r="110" spans="1:34" s="106" customFormat="1" outlineLevel="1">
      <c r="E110"/>
      <c r="F110"/>
      <c r="G110" s="246"/>
    </row>
    <row r="111" spans="1:34" s="106" customFormat="1" outlineLevel="1">
      <c r="E111"/>
      <c r="F111" t="s">
        <v>664</v>
      </c>
      <c r="G111" s="247" t="s">
        <v>120</v>
      </c>
      <c r="H111" s="243">
        <f t="shared" ref="H111" si="44">SUMIF($I$9:$AG$9,1,I111:AG111)</f>
        <v>0</v>
      </c>
      <c r="I111" s="600">
        <f t="shared" ref="I111:AG111" si="45">I107+I109</f>
        <v>0</v>
      </c>
      <c r="J111" s="630">
        <f t="shared" si="45"/>
        <v>0</v>
      </c>
      <c r="K111" s="630">
        <f t="shared" si="45"/>
        <v>0</v>
      </c>
      <c r="L111" s="630">
        <f t="shared" si="45"/>
        <v>0</v>
      </c>
      <c r="M111" s="630">
        <f t="shared" si="45"/>
        <v>0</v>
      </c>
      <c r="N111" s="630">
        <f t="shared" si="45"/>
        <v>0</v>
      </c>
      <c r="O111" s="630">
        <f t="shared" si="45"/>
        <v>0</v>
      </c>
      <c r="P111" s="630">
        <f t="shared" si="45"/>
        <v>0</v>
      </c>
      <c r="Q111" s="630">
        <f t="shared" si="45"/>
        <v>0</v>
      </c>
      <c r="R111" s="630">
        <f t="shared" si="45"/>
        <v>0</v>
      </c>
      <c r="S111" s="630">
        <f t="shared" si="45"/>
        <v>0</v>
      </c>
      <c r="T111" s="630">
        <f t="shared" si="45"/>
        <v>0</v>
      </c>
      <c r="U111" s="630">
        <f t="shared" si="45"/>
        <v>0</v>
      </c>
      <c r="V111" s="630">
        <f t="shared" si="45"/>
        <v>0</v>
      </c>
      <c r="W111" s="630">
        <f t="shared" si="45"/>
        <v>0</v>
      </c>
      <c r="X111" s="630">
        <f t="shared" si="45"/>
        <v>0</v>
      </c>
      <c r="Y111" s="630">
        <f t="shared" si="45"/>
        <v>0</v>
      </c>
      <c r="Z111" s="630">
        <f t="shared" si="45"/>
        <v>0</v>
      </c>
      <c r="AA111" s="630">
        <f t="shared" si="45"/>
        <v>0</v>
      </c>
      <c r="AB111" s="630">
        <f t="shared" si="45"/>
        <v>0</v>
      </c>
      <c r="AC111" s="630">
        <f t="shared" si="45"/>
        <v>0</v>
      </c>
      <c r="AD111" s="630">
        <f t="shared" si="45"/>
        <v>0</v>
      </c>
      <c r="AE111" s="630">
        <f t="shared" si="45"/>
        <v>0</v>
      </c>
      <c r="AF111" s="630">
        <f t="shared" si="45"/>
        <v>0</v>
      </c>
      <c r="AG111" s="630">
        <f t="shared" si="45"/>
        <v>0</v>
      </c>
    </row>
    <row r="112" spans="1:34" s="106" customFormat="1" outlineLevel="1">
      <c r="E112"/>
      <c r="F112"/>
      <c r="G112" s="246"/>
    </row>
    <row r="113" spans="1:34" s="106" customFormat="1" outlineLevel="1">
      <c r="E113"/>
      <c r="F113" t="s">
        <v>665</v>
      </c>
      <c r="G113" s="247" t="s">
        <v>120</v>
      </c>
      <c r="H113" s="243">
        <f t="shared" ref="H113" si="46">SUMIF($I$9:$AG$9,1,I113:AG113)</f>
        <v>0</v>
      </c>
      <c r="I113" s="600">
        <f t="shared" ref="I113:AG113" si="47">MAX(I111+H117,0)</f>
        <v>0</v>
      </c>
      <c r="J113" s="630">
        <f t="shared" si="47"/>
        <v>0</v>
      </c>
      <c r="K113" s="630">
        <f t="shared" si="47"/>
        <v>0</v>
      </c>
      <c r="L113" s="630">
        <f t="shared" si="47"/>
        <v>0</v>
      </c>
      <c r="M113" s="630">
        <f t="shared" si="47"/>
        <v>0</v>
      </c>
      <c r="N113" s="630">
        <f t="shared" si="47"/>
        <v>0</v>
      </c>
      <c r="O113" s="630">
        <f t="shared" si="47"/>
        <v>0</v>
      </c>
      <c r="P113" s="630">
        <f t="shared" si="47"/>
        <v>0</v>
      </c>
      <c r="Q113" s="630">
        <f t="shared" si="47"/>
        <v>0</v>
      </c>
      <c r="R113" s="630">
        <f t="shared" si="47"/>
        <v>0</v>
      </c>
      <c r="S113" s="630">
        <f t="shared" si="47"/>
        <v>0</v>
      </c>
      <c r="T113" s="630">
        <f t="shared" si="47"/>
        <v>0</v>
      </c>
      <c r="U113" s="630">
        <f t="shared" si="47"/>
        <v>0</v>
      </c>
      <c r="V113" s="630">
        <f t="shared" si="47"/>
        <v>0</v>
      </c>
      <c r="W113" s="630">
        <f t="shared" si="47"/>
        <v>0</v>
      </c>
      <c r="X113" s="630">
        <f t="shared" si="47"/>
        <v>0</v>
      </c>
      <c r="Y113" s="630">
        <f t="shared" si="47"/>
        <v>0</v>
      </c>
      <c r="Z113" s="630">
        <f t="shared" si="47"/>
        <v>0</v>
      </c>
      <c r="AA113" s="630">
        <f t="shared" si="47"/>
        <v>0</v>
      </c>
      <c r="AB113" s="630">
        <f t="shared" si="47"/>
        <v>0</v>
      </c>
      <c r="AC113" s="630">
        <f t="shared" si="47"/>
        <v>0</v>
      </c>
      <c r="AD113" s="630">
        <f t="shared" si="47"/>
        <v>0</v>
      </c>
      <c r="AE113" s="630">
        <f t="shared" si="47"/>
        <v>0</v>
      </c>
      <c r="AF113" s="630">
        <f t="shared" si="47"/>
        <v>0</v>
      </c>
      <c r="AG113" s="630">
        <f t="shared" si="47"/>
        <v>0</v>
      </c>
    </row>
    <row r="114" spans="1:34" s="106" customFormat="1" ht="15" customHeight="1" outlineLevel="1">
      <c r="E114"/>
      <c r="F114"/>
      <c r="G114" s="246"/>
    </row>
    <row r="115" spans="1:34" s="106" customFormat="1" outlineLevel="1">
      <c r="E115"/>
      <c r="F115" t="s">
        <v>666</v>
      </c>
      <c r="G115" s="246"/>
      <c r="H115" s="243">
        <f t="shared" ref="H115" si="48">SUMIF($I$9:$AG$9,1,I115:AG115)</f>
        <v>0</v>
      </c>
      <c r="I115" s="244">
        <f t="shared" ref="I115:AG115" si="49">I111+I113</f>
        <v>0</v>
      </c>
      <c r="J115" s="244">
        <f t="shared" si="49"/>
        <v>0</v>
      </c>
      <c r="K115" s="244">
        <f t="shared" si="49"/>
        <v>0</v>
      </c>
      <c r="L115" s="244">
        <f t="shared" si="49"/>
        <v>0</v>
      </c>
      <c r="M115" s="244">
        <f t="shared" si="49"/>
        <v>0</v>
      </c>
      <c r="N115" s="244">
        <f t="shared" si="49"/>
        <v>0</v>
      </c>
      <c r="O115" s="244">
        <f t="shared" si="49"/>
        <v>0</v>
      </c>
      <c r="P115" s="244">
        <f t="shared" si="49"/>
        <v>0</v>
      </c>
      <c r="Q115" s="244">
        <f t="shared" si="49"/>
        <v>0</v>
      </c>
      <c r="R115" s="244">
        <f t="shared" si="49"/>
        <v>0</v>
      </c>
      <c r="S115" s="244">
        <f t="shared" si="49"/>
        <v>0</v>
      </c>
      <c r="T115" s="244">
        <f t="shared" si="49"/>
        <v>0</v>
      </c>
      <c r="U115" s="244">
        <f t="shared" si="49"/>
        <v>0</v>
      </c>
      <c r="V115" s="244">
        <f t="shared" si="49"/>
        <v>0</v>
      </c>
      <c r="W115" s="244">
        <f t="shared" si="49"/>
        <v>0</v>
      </c>
      <c r="X115" s="244">
        <f t="shared" si="49"/>
        <v>0</v>
      </c>
      <c r="Y115" s="244">
        <f t="shared" si="49"/>
        <v>0</v>
      </c>
      <c r="Z115" s="244">
        <f t="shared" si="49"/>
        <v>0</v>
      </c>
      <c r="AA115" s="244">
        <f t="shared" si="49"/>
        <v>0</v>
      </c>
      <c r="AB115" s="244">
        <f t="shared" si="49"/>
        <v>0</v>
      </c>
      <c r="AC115" s="244">
        <f t="shared" si="49"/>
        <v>0</v>
      </c>
      <c r="AD115" s="244">
        <f t="shared" si="49"/>
        <v>0</v>
      </c>
      <c r="AE115" s="244">
        <f t="shared" si="49"/>
        <v>0</v>
      </c>
      <c r="AF115" s="244">
        <f t="shared" si="49"/>
        <v>0</v>
      </c>
      <c r="AG115" s="244">
        <f t="shared" si="49"/>
        <v>0</v>
      </c>
    </row>
    <row r="116" spans="1:34" s="106" customFormat="1" outlineLevel="1">
      <c r="E116"/>
      <c r="F116" t="s">
        <v>667</v>
      </c>
      <c r="G116" s="246"/>
      <c r="I116" s="244">
        <f t="shared" ref="I116:AG116" si="50">H117</f>
        <v>0</v>
      </c>
      <c r="J116" s="244">
        <f t="shared" si="50"/>
        <v>0</v>
      </c>
      <c r="K116" s="244">
        <f t="shared" si="50"/>
        <v>0</v>
      </c>
      <c r="L116" s="244">
        <f t="shared" si="50"/>
        <v>0</v>
      </c>
      <c r="M116" s="244">
        <f t="shared" si="50"/>
        <v>0</v>
      </c>
      <c r="N116" s="244">
        <f t="shared" si="50"/>
        <v>0</v>
      </c>
      <c r="O116" s="244">
        <f t="shared" si="50"/>
        <v>0</v>
      </c>
      <c r="P116" s="244">
        <f t="shared" si="50"/>
        <v>0</v>
      </c>
      <c r="Q116" s="244">
        <f t="shared" si="50"/>
        <v>0</v>
      </c>
      <c r="R116" s="244">
        <f t="shared" si="50"/>
        <v>0</v>
      </c>
      <c r="S116" s="244">
        <f t="shared" si="50"/>
        <v>0</v>
      </c>
      <c r="T116" s="244">
        <f t="shared" si="50"/>
        <v>0</v>
      </c>
      <c r="U116" s="244">
        <f t="shared" si="50"/>
        <v>0</v>
      </c>
      <c r="V116" s="244">
        <f t="shared" si="50"/>
        <v>0</v>
      </c>
      <c r="W116" s="244">
        <f t="shared" si="50"/>
        <v>0</v>
      </c>
      <c r="X116" s="244">
        <f t="shared" si="50"/>
        <v>0</v>
      </c>
      <c r="Y116" s="244">
        <f t="shared" si="50"/>
        <v>0</v>
      </c>
      <c r="Z116" s="244">
        <f t="shared" si="50"/>
        <v>0</v>
      </c>
      <c r="AA116" s="244">
        <f t="shared" si="50"/>
        <v>0</v>
      </c>
      <c r="AB116" s="244">
        <f t="shared" si="50"/>
        <v>0</v>
      </c>
      <c r="AC116" s="244">
        <f t="shared" si="50"/>
        <v>0</v>
      </c>
      <c r="AD116" s="244">
        <f t="shared" si="50"/>
        <v>0</v>
      </c>
      <c r="AE116" s="244">
        <f t="shared" si="50"/>
        <v>0</v>
      </c>
      <c r="AF116" s="244">
        <f t="shared" si="50"/>
        <v>0</v>
      </c>
      <c r="AG116" s="244">
        <f t="shared" si="50"/>
        <v>0</v>
      </c>
    </row>
    <row r="117" spans="1:34" s="106" customFormat="1" outlineLevel="1">
      <c r="E117"/>
      <c r="F117" t="s">
        <v>668</v>
      </c>
      <c r="G117" s="246"/>
      <c r="H117" s="108"/>
      <c r="I117" s="600">
        <f t="shared" ref="I117:AG117" si="51">SUM(I115:I116)</f>
        <v>0</v>
      </c>
      <c r="J117" s="630">
        <f t="shared" si="51"/>
        <v>0</v>
      </c>
      <c r="K117" s="630">
        <f t="shared" si="51"/>
        <v>0</v>
      </c>
      <c r="L117" s="630">
        <f t="shared" si="51"/>
        <v>0</v>
      </c>
      <c r="M117" s="630">
        <f t="shared" si="51"/>
        <v>0</v>
      </c>
      <c r="N117" s="630">
        <f t="shared" si="51"/>
        <v>0</v>
      </c>
      <c r="O117" s="630">
        <f t="shared" si="51"/>
        <v>0</v>
      </c>
      <c r="P117" s="630">
        <f t="shared" si="51"/>
        <v>0</v>
      </c>
      <c r="Q117" s="630">
        <f t="shared" si="51"/>
        <v>0</v>
      </c>
      <c r="R117" s="630">
        <f t="shared" si="51"/>
        <v>0</v>
      </c>
      <c r="S117" s="630">
        <f t="shared" si="51"/>
        <v>0</v>
      </c>
      <c r="T117" s="630">
        <f t="shared" si="51"/>
        <v>0</v>
      </c>
      <c r="U117" s="630">
        <f t="shared" si="51"/>
        <v>0</v>
      </c>
      <c r="V117" s="630">
        <f t="shared" si="51"/>
        <v>0</v>
      </c>
      <c r="W117" s="630">
        <f t="shared" si="51"/>
        <v>0</v>
      </c>
      <c r="X117" s="630">
        <f t="shared" si="51"/>
        <v>0</v>
      </c>
      <c r="Y117" s="630">
        <f t="shared" si="51"/>
        <v>0</v>
      </c>
      <c r="Z117" s="630">
        <f t="shared" si="51"/>
        <v>0</v>
      </c>
      <c r="AA117" s="630">
        <f t="shared" si="51"/>
        <v>0</v>
      </c>
      <c r="AB117" s="630">
        <f t="shared" si="51"/>
        <v>0</v>
      </c>
      <c r="AC117" s="630">
        <f t="shared" si="51"/>
        <v>0</v>
      </c>
      <c r="AD117" s="630">
        <f t="shared" si="51"/>
        <v>0</v>
      </c>
      <c r="AE117" s="630">
        <f t="shared" si="51"/>
        <v>0</v>
      </c>
      <c r="AF117" s="630">
        <f t="shared" si="51"/>
        <v>0</v>
      </c>
      <c r="AG117" s="630">
        <f t="shared" si="51"/>
        <v>0</v>
      </c>
    </row>
    <row r="118" spans="1:34" s="106" customFormat="1" outlineLevel="1">
      <c r="E118"/>
      <c r="F118"/>
      <c r="G118" s="246"/>
    </row>
    <row r="119" spans="1:34" s="106" customFormat="1" outlineLevel="1">
      <c r="E119" s="116" t="s">
        <v>669</v>
      </c>
      <c r="F119" s="141"/>
      <c r="G119" s="246"/>
    </row>
    <row r="120" spans="1:34" s="106" customFormat="1" outlineLevel="1">
      <c r="E120"/>
      <c r="F120" s="116" t="s">
        <v>186</v>
      </c>
      <c r="G120" s="247" t="s">
        <v>120</v>
      </c>
      <c r="H120" s="243">
        <f t="shared" ref="H120" si="52">SUMIF($I$9:$AG$9,1,I120:AG120)</f>
        <v>0</v>
      </c>
      <c r="I120" s="600">
        <f t="shared" ref="I120:AG120" si="53">I107</f>
        <v>0</v>
      </c>
      <c r="J120" s="630">
        <f t="shared" si="53"/>
        <v>0</v>
      </c>
      <c r="K120" s="630">
        <f t="shared" si="53"/>
        <v>0</v>
      </c>
      <c r="L120" s="630">
        <f t="shared" si="53"/>
        <v>0</v>
      </c>
      <c r="M120" s="630">
        <f t="shared" si="53"/>
        <v>0</v>
      </c>
      <c r="N120" s="630">
        <f t="shared" si="53"/>
        <v>0</v>
      </c>
      <c r="O120" s="630">
        <f t="shared" si="53"/>
        <v>0</v>
      </c>
      <c r="P120" s="630">
        <f t="shared" si="53"/>
        <v>0</v>
      </c>
      <c r="Q120" s="630">
        <f t="shared" si="53"/>
        <v>0</v>
      </c>
      <c r="R120" s="630">
        <f t="shared" si="53"/>
        <v>0</v>
      </c>
      <c r="S120" s="630">
        <f t="shared" si="53"/>
        <v>0</v>
      </c>
      <c r="T120" s="630">
        <f t="shared" si="53"/>
        <v>0</v>
      </c>
      <c r="U120" s="630">
        <f t="shared" si="53"/>
        <v>0</v>
      </c>
      <c r="V120" s="630">
        <f t="shared" si="53"/>
        <v>0</v>
      </c>
      <c r="W120" s="630">
        <f t="shared" si="53"/>
        <v>0</v>
      </c>
      <c r="X120" s="630">
        <f t="shared" si="53"/>
        <v>0</v>
      </c>
      <c r="Y120" s="630">
        <f t="shared" si="53"/>
        <v>0</v>
      </c>
      <c r="Z120" s="630">
        <f t="shared" si="53"/>
        <v>0</v>
      </c>
      <c r="AA120" s="630">
        <f t="shared" si="53"/>
        <v>0</v>
      </c>
      <c r="AB120" s="630">
        <f t="shared" si="53"/>
        <v>0</v>
      </c>
      <c r="AC120" s="630">
        <f t="shared" si="53"/>
        <v>0</v>
      </c>
      <c r="AD120" s="630">
        <f t="shared" si="53"/>
        <v>0</v>
      </c>
      <c r="AE120" s="630">
        <f t="shared" si="53"/>
        <v>0</v>
      </c>
      <c r="AF120" s="630">
        <f t="shared" si="53"/>
        <v>0</v>
      </c>
      <c r="AG120" s="630">
        <f t="shared" si="53"/>
        <v>0</v>
      </c>
    </row>
    <row r="121" spans="1:34" s="106" customFormat="1" outlineLevel="1">
      <c r="E121"/>
      <c r="F121"/>
      <c r="G121" s="246"/>
    </row>
    <row r="122" spans="1:34" s="106" customFormat="1" outlineLevel="1">
      <c r="E122"/>
      <c r="F122" s="116" t="s">
        <v>670</v>
      </c>
      <c r="G122" s="246"/>
    </row>
    <row r="123" spans="1:34" s="4" customFormat="1" outlineLevel="1">
      <c r="A123" s="106"/>
      <c r="B123" s="106"/>
      <c r="C123" s="106"/>
      <c r="D123" s="106"/>
      <c r="E123"/>
      <c r="F123" t="s">
        <v>671</v>
      </c>
      <c r="G123" s="247" t="s">
        <v>120</v>
      </c>
      <c r="H123" s="106"/>
      <c r="I123" s="245">
        <f t="shared" ref="I123:AG123" si="54">H128</f>
        <v>0</v>
      </c>
      <c r="J123" s="245">
        <f t="shared" si="54"/>
        <v>0</v>
      </c>
      <c r="K123" s="245">
        <f t="shared" si="54"/>
        <v>0</v>
      </c>
      <c r="L123" s="245">
        <f t="shared" si="54"/>
        <v>0</v>
      </c>
      <c r="M123" s="245">
        <f t="shared" si="54"/>
        <v>0</v>
      </c>
      <c r="N123" s="245">
        <f t="shared" si="54"/>
        <v>0</v>
      </c>
      <c r="O123" s="245">
        <f t="shared" si="54"/>
        <v>0</v>
      </c>
      <c r="P123" s="245">
        <f t="shared" si="54"/>
        <v>0</v>
      </c>
      <c r="Q123" s="245">
        <f t="shared" si="54"/>
        <v>0</v>
      </c>
      <c r="R123" s="245">
        <f t="shared" si="54"/>
        <v>0</v>
      </c>
      <c r="S123" s="245">
        <f t="shared" si="54"/>
        <v>0</v>
      </c>
      <c r="T123" s="245">
        <f t="shared" si="54"/>
        <v>0</v>
      </c>
      <c r="U123" s="245">
        <f t="shared" si="54"/>
        <v>0</v>
      </c>
      <c r="V123" s="245">
        <f t="shared" si="54"/>
        <v>0</v>
      </c>
      <c r="W123" s="245">
        <f t="shared" si="54"/>
        <v>0</v>
      </c>
      <c r="X123" s="245">
        <f t="shared" si="54"/>
        <v>0</v>
      </c>
      <c r="Y123" s="245">
        <f t="shared" si="54"/>
        <v>0</v>
      </c>
      <c r="Z123" s="245">
        <f t="shared" si="54"/>
        <v>0</v>
      </c>
      <c r="AA123" s="245">
        <f t="shared" si="54"/>
        <v>0</v>
      </c>
      <c r="AB123" s="245">
        <f t="shared" si="54"/>
        <v>0</v>
      </c>
      <c r="AC123" s="245">
        <f t="shared" si="54"/>
        <v>0</v>
      </c>
      <c r="AD123" s="245">
        <f t="shared" si="54"/>
        <v>0</v>
      </c>
      <c r="AE123" s="245">
        <f t="shared" si="54"/>
        <v>0</v>
      </c>
      <c r="AF123" s="245">
        <f t="shared" si="54"/>
        <v>0</v>
      </c>
      <c r="AG123" s="245">
        <f t="shared" si="54"/>
        <v>0</v>
      </c>
      <c r="AH123" s="3"/>
    </row>
    <row r="124" spans="1:34" s="4" customFormat="1" outlineLevel="1">
      <c r="A124" s="106"/>
      <c r="B124" s="106"/>
      <c r="C124" s="106"/>
      <c r="D124" s="106"/>
      <c r="E124"/>
      <c r="F124" t="s">
        <v>672</v>
      </c>
      <c r="G124" s="247" t="s">
        <v>120</v>
      </c>
      <c r="H124" s="243">
        <f t="shared" ref="H124:H125" si="55">SUMIF($I$7:$AG$7,1,I124:AG124)</f>
        <v>0</v>
      </c>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3"/>
    </row>
    <row r="125" spans="1:34" s="4" customFormat="1" outlineLevel="1">
      <c r="A125" s="106"/>
      <c r="B125" s="106"/>
      <c r="C125" s="106"/>
      <c r="D125" s="106"/>
      <c r="E125"/>
      <c r="F125" t="s">
        <v>673</v>
      </c>
      <c r="G125" s="247" t="s">
        <v>120</v>
      </c>
      <c r="H125" s="243">
        <f t="shared" si="55"/>
        <v>0</v>
      </c>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3"/>
    </row>
    <row r="126" spans="1:34" s="4" customFormat="1" outlineLevel="1">
      <c r="A126" s="106"/>
      <c r="B126" s="106"/>
      <c r="C126" s="106"/>
      <c r="D126" s="106"/>
      <c r="E126"/>
      <c r="F126" t="s">
        <v>210</v>
      </c>
      <c r="G126" s="247" t="s">
        <v>120</v>
      </c>
      <c r="H126" s="584" cm="1">
        <f t="array" ref="H126">SUMPRODUCT((($I$7:$AG$7)=1)*I126:AG126)+SUMPRODUCT((($I$9:$AG$9)=1)*I126:AG126)-SUMPRODUCT((($I$8:$AG$8)=1)*I126:AG126)</f>
        <v>0</v>
      </c>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3"/>
    </row>
    <row r="127" spans="1:34" s="4" customFormat="1" outlineLevel="1">
      <c r="A127" s="106"/>
      <c r="B127" s="106"/>
      <c r="C127" s="106"/>
      <c r="D127" s="106"/>
      <c r="E127"/>
      <c r="F127" t="s">
        <v>674</v>
      </c>
      <c r="G127" s="247" t="s">
        <v>120</v>
      </c>
      <c r="H127" s="243">
        <f t="shared" ref="H127" si="56">SUMIF($I$9:$AG$9,1,I127:AG127)</f>
        <v>0</v>
      </c>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3"/>
    </row>
    <row r="128" spans="1:34" s="106" customFormat="1" outlineLevel="1">
      <c r="E128"/>
      <c r="F128" t="s">
        <v>675</v>
      </c>
      <c r="G128" s="247" t="s">
        <v>120</v>
      </c>
      <c r="H128" s="108"/>
      <c r="I128" s="600">
        <f t="shared" ref="I128:AG128" si="57">SUM(I123:I127)</f>
        <v>0</v>
      </c>
      <c r="J128" s="630">
        <f t="shared" si="57"/>
        <v>0</v>
      </c>
      <c r="K128" s="630">
        <f t="shared" si="57"/>
        <v>0</v>
      </c>
      <c r="L128" s="630">
        <f t="shared" si="57"/>
        <v>0</v>
      </c>
      <c r="M128" s="630">
        <f t="shared" si="57"/>
        <v>0</v>
      </c>
      <c r="N128" s="630">
        <f t="shared" si="57"/>
        <v>0</v>
      </c>
      <c r="O128" s="630">
        <f t="shared" si="57"/>
        <v>0</v>
      </c>
      <c r="P128" s="630">
        <f t="shared" si="57"/>
        <v>0</v>
      </c>
      <c r="Q128" s="630">
        <f t="shared" si="57"/>
        <v>0</v>
      </c>
      <c r="R128" s="630">
        <f t="shared" si="57"/>
        <v>0</v>
      </c>
      <c r="S128" s="630">
        <f t="shared" si="57"/>
        <v>0</v>
      </c>
      <c r="T128" s="630">
        <f t="shared" si="57"/>
        <v>0</v>
      </c>
      <c r="U128" s="630">
        <f t="shared" si="57"/>
        <v>0</v>
      </c>
      <c r="V128" s="630">
        <f t="shared" si="57"/>
        <v>0</v>
      </c>
      <c r="W128" s="630">
        <f t="shared" si="57"/>
        <v>0</v>
      </c>
      <c r="X128" s="630">
        <f t="shared" si="57"/>
        <v>0</v>
      </c>
      <c r="Y128" s="630">
        <f t="shared" si="57"/>
        <v>0</v>
      </c>
      <c r="Z128" s="630">
        <f t="shared" si="57"/>
        <v>0</v>
      </c>
      <c r="AA128" s="630">
        <f t="shared" si="57"/>
        <v>0</v>
      </c>
      <c r="AB128" s="630">
        <f t="shared" si="57"/>
        <v>0</v>
      </c>
      <c r="AC128" s="630">
        <f t="shared" si="57"/>
        <v>0</v>
      </c>
      <c r="AD128" s="630">
        <f t="shared" si="57"/>
        <v>0</v>
      </c>
      <c r="AE128" s="630">
        <f t="shared" si="57"/>
        <v>0</v>
      </c>
      <c r="AF128" s="630">
        <f t="shared" si="57"/>
        <v>0</v>
      </c>
      <c r="AG128" s="630">
        <f t="shared" si="57"/>
        <v>0</v>
      </c>
    </row>
    <row r="129" spans="1:34" s="106" customFormat="1" outlineLevel="1">
      <c r="E129"/>
      <c r="F129"/>
      <c r="G129" s="246"/>
    </row>
    <row r="130" spans="1:34" s="106" customFormat="1" outlineLevel="1">
      <c r="A130" s="583">
        <f t="shared" ref="A130" si="58">IF(B130="",0,1)</f>
        <v>0</v>
      </c>
      <c r="B130" s="130" t="str">
        <f>_xlfn.IFNA(IF(H130&gt;YEAR($G$4+($H$6*365)),"Debt term longer than PPA",""),"Error")</f>
        <v/>
      </c>
      <c r="E130"/>
      <c r="F130" t="s">
        <v>676</v>
      </c>
      <c r="G130" s="247" t="s">
        <v>193</v>
      </c>
      <c r="H130" s="243">
        <f>IF(H124=0,0,INDEX($I$5:$AG$5,MATCH(1,$I130:$AG130,0)))</f>
        <v>0</v>
      </c>
      <c r="I130" s="114">
        <f t="shared" ref="I130:AG130" si="59">IF(AND(H128&gt;0,I128=0),1,0)</f>
        <v>0</v>
      </c>
      <c r="J130" s="114">
        <f t="shared" si="59"/>
        <v>0</v>
      </c>
      <c r="K130" s="114">
        <f t="shared" si="59"/>
        <v>0</v>
      </c>
      <c r="L130" s="114">
        <f t="shared" si="59"/>
        <v>0</v>
      </c>
      <c r="M130" s="114">
        <f t="shared" si="59"/>
        <v>0</v>
      </c>
      <c r="N130" s="114">
        <f t="shared" si="59"/>
        <v>0</v>
      </c>
      <c r="O130" s="114">
        <f t="shared" si="59"/>
        <v>0</v>
      </c>
      <c r="P130" s="114">
        <f t="shared" si="59"/>
        <v>0</v>
      </c>
      <c r="Q130" s="114">
        <f t="shared" si="59"/>
        <v>0</v>
      </c>
      <c r="R130" s="114">
        <f t="shared" si="59"/>
        <v>0</v>
      </c>
      <c r="S130" s="114">
        <f t="shared" si="59"/>
        <v>0</v>
      </c>
      <c r="T130" s="114">
        <f t="shared" si="59"/>
        <v>0</v>
      </c>
      <c r="U130" s="114">
        <f t="shared" si="59"/>
        <v>0</v>
      </c>
      <c r="V130" s="114">
        <f t="shared" si="59"/>
        <v>0</v>
      </c>
      <c r="W130" s="114">
        <f t="shared" si="59"/>
        <v>0</v>
      </c>
      <c r="X130" s="114">
        <f t="shared" si="59"/>
        <v>0</v>
      </c>
      <c r="Y130" s="114">
        <f t="shared" si="59"/>
        <v>0</v>
      </c>
      <c r="Z130" s="114">
        <f t="shared" si="59"/>
        <v>0</v>
      </c>
      <c r="AA130" s="114">
        <f t="shared" si="59"/>
        <v>0</v>
      </c>
      <c r="AB130" s="114">
        <f t="shared" si="59"/>
        <v>0</v>
      </c>
      <c r="AC130" s="114">
        <f t="shared" si="59"/>
        <v>0</v>
      </c>
      <c r="AD130" s="114">
        <f t="shared" si="59"/>
        <v>0</v>
      </c>
      <c r="AE130" s="114">
        <f t="shared" si="59"/>
        <v>0</v>
      </c>
      <c r="AF130" s="114">
        <f t="shared" si="59"/>
        <v>0</v>
      </c>
      <c r="AG130" s="114">
        <f t="shared" si="59"/>
        <v>0</v>
      </c>
    </row>
    <row r="131" spans="1:34" s="106" customFormat="1" outlineLevel="1">
      <c r="E131"/>
      <c r="F131"/>
      <c r="G131" s="246"/>
    </row>
    <row r="132" spans="1:34">
      <c r="A132" s="165"/>
      <c r="B132" s="168" t="str">
        <f>F23</f>
        <v>BEE Shareholder 3</v>
      </c>
      <c r="C132" s="165"/>
      <c r="D132" s="165"/>
      <c r="E132" s="168"/>
      <c r="F132" s="168"/>
      <c r="G132" s="248"/>
      <c r="H132" s="165"/>
      <c r="I132" s="165"/>
      <c r="J132" s="165"/>
      <c r="K132" s="165"/>
      <c r="L132" s="165"/>
      <c r="M132" s="165"/>
      <c r="N132" s="165"/>
      <c r="O132" s="165"/>
      <c r="P132" s="165"/>
      <c r="Q132" s="165"/>
      <c r="R132" s="165"/>
      <c r="S132" s="165"/>
      <c r="T132" s="165"/>
      <c r="U132" s="165"/>
      <c r="V132" s="165"/>
      <c r="W132" s="165"/>
      <c r="X132" s="165"/>
      <c r="Y132" s="165"/>
      <c r="Z132" s="165"/>
      <c r="AA132" s="165"/>
      <c r="AB132" s="165"/>
      <c r="AC132" s="165"/>
      <c r="AD132" s="165"/>
      <c r="AE132" s="165"/>
      <c r="AF132" s="165"/>
      <c r="AG132" s="165"/>
    </row>
    <row r="133" spans="1:34" s="106" customFormat="1" outlineLevel="1">
      <c r="E133"/>
      <c r="F133"/>
      <c r="G133" s="246"/>
    </row>
    <row r="134" spans="1:34" s="106" customFormat="1" outlineLevel="1">
      <c r="E134" s="116" t="s">
        <v>647</v>
      </c>
      <c r="F134" s="141"/>
      <c r="G134" s="246"/>
    </row>
    <row r="135" spans="1:34" s="4" customFormat="1" outlineLevel="1">
      <c r="A135" s="106"/>
      <c r="B135" s="106"/>
      <c r="C135" s="106"/>
      <c r="D135" s="106"/>
      <c r="E135"/>
      <c r="F135" t="str">
        <f>"Total Funding Call to " &amp; F23</f>
        <v>Total Funding Call to BEE Shareholder 3</v>
      </c>
      <c r="G135" s="247" t="s">
        <v>120</v>
      </c>
      <c r="H135" s="243">
        <f>SUMIF($I$7:$AG$7,1,I135:AG135)</f>
        <v>0</v>
      </c>
      <c r="I135" s="124"/>
      <c r="J135" s="124"/>
      <c r="K135" s="124"/>
      <c r="L135" s="124"/>
      <c r="M135" s="124"/>
      <c r="N135" s="124"/>
      <c r="O135" s="124"/>
      <c r="P135" s="124"/>
      <c r="Q135" s="124"/>
      <c r="R135" s="124"/>
      <c r="S135" s="124"/>
      <c r="T135" s="124"/>
      <c r="U135" s="124"/>
      <c r="V135" s="124"/>
      <c r="W135" s="124"/>
      <c r="X135" s="124"/>
      <c r="Y135" s="124"/>
      <c r="Z135" s="124"/>
      <c r="AA135" s="124"/>
      <c r="AB135" s="124"/>
      <c r="AC135" s="124"/>
      <c r="AD135" s="124"/>
      <c r="AE135" s="124"/>
      <c r="AF135" s="124"/>
      <c r="AG135" s="124"/>
      <c r="AH135" s="3"/>
    </row>
    <row r="136" spans="1:34" s="106" customFormat="1" outlineLevel="1">
      <c r="E136"/>
      <c r="F136"/>
      <c r="G136" s="246"/>
    </row>
    <row r="137" spans="1:34" s="106" customFormat="1" outlineLevel="1">
      <c r="E137" s="116" t="s">
        <v>648</v>
      </c>
      <c r="F137" s="141"/>
      <c r="G137" s="246"/>
    </row>
    <row r="138" spans="1:34" s="4" customFormat="1" outlineLevel="1">
      <c r="A138" s="106"/>
      <c r="B138" s="106"/>
      <c r="C138" s="106"/>
      <c r="D138" s="106"/>
      <c r="E138"/>
      <c r="F138" t="s">
        <v>649</v>
      </c>
      <c r="G138" s="247" t="s">
        <v>120</v>
      </c>
      <c r="H138" s="243">
        <f t="shared" ref="H138:H141" si="60">SUMIF($I$9:$AG$9,1,I138:AG138)</f>
        <v>0</v>
      </c>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c r="AH138" s="3"/>
    </row>
    <row r="139" spans="1:34" s="4" customFormat="1" outlineLevel="1">
      <c r="A139" s="106"/>
      <c r="B139" s="106"/>
      <c r="C139" s="106"/>
      <c r="D139" s="106"/>
      <c r="E139"/>
      <c r="F139" t="s">
        <v>650</v>
      </c>
      <c r="G139" s="247" t="s">
        <v>120</v>
      </c>
      <c r="H139" s="243">
        <f t="shared" si="60"/>
        <v>0</v>
      </c>
      <c r="I139" s="124"/>
      <c r="J139" s="124"/>
      <c r="K139" s="124"/>
      <c r="L139" s="124"/>
      <c r="M139" s="124"/>
      <c r="N139" s="124"/>
      <c r="O139" s="124"/>
      <c r="P139" s="124"/>
      <c r="Q139" s="124"/>
      <c r="R139" s="124"/>
      <c r="S139" s="124"/>
      <c r="T139" s="124"/>
      <c r="U139" s="124"/>
      <c r="V139" s="124"/>
      <c r="W139" s="124"/>
      <c r="X139" s="124"/>
      <c r="Y139" s="124"/>
      <c r="Z139" s="124"/>
      <c r="AA139" s="124"/>
      <c r="AB139" s="124"/>
      <c r="AC139" s="124"/>
      <c r="AD139" s="124"/>
      <c r="AE139" s="124"/>
      <c r="AF139" s="124"/>
      <c r="AG139" s="124"/>
      <c r="AH139" s="3"/>
    </row>
    <row r="140" spans="1:34" s="4" customFormat="1" outlineLevel="1">
      <c r="A140" s="106"/>
      <c r="B140" s="106"/>
      <c r="C140" s="106"/>
      <c r="D140" s="106"/>
      <c r="E140"/>
      <c r="F140" t="s">
        <v>651</v>
      </c>
      <c r="G140" s="247" t="s">
        <v>120</v>
      </c>
      <c r="H140" s="243">
        <f t="shared" si="60"/>
        <v>0</v>
      </c>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3"/>
    </row>
    <row r="141" spans="1:34" s="106" customFormat="1" outlineLevel="1">
      <c r="E141"/>
      <c r="F141" t="s">
        <v>114</v>
      </c>
      <c r="G141" s="246"/>
      <c r="H141" s="243">
        <f t="shared" si="60"/>
        <v>0</v>
      </c>
      <c r="I141" s="558">
        <f t="shared" ref="I141:AG141" si="61">SUM(I138:I140)</f>
        <v>0</v>
      </c>
      <c r="J141" s="558">
        <f t="shared" si="61"/>
        <v>0</v>
      </c>
      <c r="K141" s="558">
        <f t="shared" si="61"/>
        <v>0</v>
      </c>
      <c r="L141" s="558">
        <f t="shared" si="61"/>
        <v>0</v>
      </c>
      <c r="M141" s="558">
        <f t="shared" si="61"/>
        <v>0</v>
      </c>
      <c r="N141" s="558">
        <f t="shared" si="61"/>
        <v>0</v>
      </c>
      <c r="O141" s="558">
        <f t="shared" si="61"/>
        <v>0</v>
      </c>
      <c r="P141" s="558">
        <f t="shared" si="61"/>
        <v>0</v>
      </c>
      <c r="Q141" s="558">
        <f t="shared" si="61"/>
        <v>0</v>
      </c>
      <c r="R141" s="558">
        <f t="shared" si="61"/>
        <v>0</v>
      </c>
      <c r="S141" s="558">
        <f t="shared" si="61"/>
        <v>0</v>
      </c>
      <c r="T141" s="558">
        <f t="shared" si="61"/>
        <v>0</v>
      </c>
      <c r="U141" s="558">
        <f t="shared" si="61"/>
        <v>0</v>
      </c>
      <c r="V141" s="558">
        <f t="shared" si="61"/>
        <v>0</v>
      </c>
      <c r="W141" s="558">
        <f t="shared" si="61"/>
        <v>0</v>
      </c>
      <c r="X141" s="558">
        <f t="shared" si="61"/>
        <v>0</v>
      </c>
      <c r="Y141" s="558">
        <f t="shared" si="61"/>
        <v>0</v>
      </c>
      <c r="Z141" s="558">
        <f t="shared" si="61"/>
        <v>0</v>
      </c>
      <c r="AA141" s="558">
        <f t="shared" si="61"/>
        <v>0</v>
      </c>
      <c r="AB141" s="558">
        <f t="shared" si="61"/>
        <v>0</v>
      </c>
      <c r="AC141" s="558">
        <f t="shared" si="61"/>
        <v>0</v>
      </c>
      <c r="AD141" s="558">
        <f t="shared" si="61"/>
        <v>0</v>
      </c>
      <c r="AE141" s="558">
        <f t="shared" si="61"/>
        <v>0</v>
      </c>
      <c r="AF141" s="558">
        <f t="shared" si="61"/>
        <v>0</v>
      </c>
      <c r="AG141" s="558">
        <f t="shared" si="61"/>
        <v>0</v>
      </c>
    </row>
    <row r="142" spans="1:34" s="106" customFormat="1" outlineLevel="1">
      <c r="E142"/>
      <c r="F142"/>
      <c r="G142" s="246"/>
    </row>
    <row r="143" spans="1:34" s="106" customFormat="1" outlineLevel="1">
      <c r="E143" s="116" t="s">
        <v>652</v>
      </c>
      <c r="F143" s="141"/>
      <c r="G143" s="246"/>
    </row>
    <row r="144" spans="1:34" s="4" customFormat="1" outlineLevel="1">
      <c r="A144" s="106"/>
      <c r="B144" s="106"/>
      <c r="C144" s="106"/>
      <c r="D144" s="106"/>
      <c r="E144"/>
      <c r="F144" t="s">
        <v>653</v>
      </c>
      <c r="G144" s="247" t="s">
        <v>120</v>
      </c>
      <c r="H144" s="243">
        <f t="shared" ref="H144:H147" si="62">SUMIF($I$9:$AG$9,1,I144:AG144)</f>
        <v>0</v>
      </c>
      <c r="I144" s="124"/>
      <c r="J144" s="124"/>
      <c r="K144" s="124"/>
      <c r="L144" s="124"/>
      <c r="M144" s="124"/>
      <c r="N144" s="124"/>
      <c r="O144" s="124"/>
      <c r="P144" s="124"/>
      <c r="Q144" s="124"/>
      <c r="R144" s="124"/>
      <c r="S144" s="124"/>
      <c r="T144" s="124"/>
      <c r="U144" s="124"/>
      <c r="V144" s="124"/>
      <c r="W144" s="124"/>
      <c r="X144" s="124"/>
      <c r="Y144" s="124"/>
      <c r="Z144" s="124"/>
      <c r="AA144" s="124"/>
      <c r="AB144" s="124"/>
      <c r="AC144" s="124"/>
      <c r="AD144" s="124"/>
      <c r="AE144" s="124"/>
      <c r="AF144" s="124"/>
      <c r="AG144" s="124"/>
      <c r="AH144" s="3"/>
    </row>
    <row r="145" spans="1:34" s="4" customFormat="1" outlineLevel="1">
      <c r="A145" s="106"/>
      <c r="B145" s="106"/>
      <c r="C145" s="106"/>
      <c r="D145" s="106"/>
      <c r="E145"/>
      <c r="F145" t="s">
        <v>654</v>
      </c>
      <c r="G145" s="247" t="s">
        <v>120</v>
      </c>
      <c r="H145" s="243">
        <f t="shared" si="62"/>
        <v>0</v>
      </c>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c r="AH145" s="3"/>
    </row>
    <row r="146" spans="1:34" s="4" customFormat="1" outlineLevel="1">
      <c r="A146" s="106"/>
      <c r="B146" s="106"/>
      <c r="C146" s="106"/>
      <c r="D146" s="106"/>
      <c r="E146"/>
      <c r="F146" t="s">
        <v>655</v>
      </c>
      <c r="G146" s="247" t="s">
        <v>120</v>
      </c>
      <c r="H146" s="243">
        <f t="shared" si="62"/>
        <v>0</v>
      </c>
      <c r="I146" s="124"/>
      <c r="J146" s="124"/>
      <c r="K146" s="124"/>
      <c r="L146" s="124"/>
      <c r="M146" s="124"/>
      <c r="N146" s="124"/>
      <c r="O146" s="124"/>
      <c r="P146" s="124"/>
      <c r="Q146" s="124"/>
      <c r="R146" s="124"/>
      <c r="S146" s="124"/>
      <c r="T146" s="124"/>
      <c r="U146" s="124"/>
      <c r="V146" s="124"/>
      <c r="W146" s="124"/>
      <c r="X146" s="124"/>
      <c r="Y146" s="124"/>
      <c r="Z146" s="124"/>
      <c r="AA146" s="124"/>
      <c r="AB146" s="124"/>
      <c r="AC146" s="124"/>
      <c r="AD146" s="124"/>
      <c r="AE146" s="124"/>
      <c r="AF146" s="124"/>
      <c r="AG146" s="124"/>
      <c r="AH146" s="3"/>
    </row>
    <row r="147" spans="1:34" s="4" customFormat="1" outlineLevel="1">
      <c r="A147" s="106"/>
      <c r="B147" s="106"/>
      <c r="C147" s="106"/>
      <c r="D147" s="106"/>
      <c r="E147"/>
      <c r="F147" t="s">
        <v>656</v>
      </c>
      <c r="G147" s="247" t="s">
        <v>120</v>
      </c>
      <c r="H147" s="243">
        <f t="shared" si="62"/>
        <v>0</v>
      </c>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c r="AH147" s="3"/>
    </row>
    <row r="148" spans="1:34" s="106" customFormat="1" ht="15" customHeight="1" outlineLevel="1">
      <c r="E148"/>
      <c r="F148"/>
      <c r="G148" s="246"/>
    </row>
    <row r="149" spans="1:34" s="106" customFormat="1" outlineLevel="1">
      <c r="E149"/>
      <c r="F149" t="s">
        <v>657</v>
      </c>
      <c r="G149" s="247" t="s">
        <v>120</v>
      </c>
      <c r="H149" s="243">
        <f t="shared" ref="H149" si="63">SUMIF($I$9:$AG$9,1,I149:AG149)</f>
        <v>0</v>
      </c>
      <c r="I149" s="600">
        <f t="shared" ref="I149:AG149" si="64">SUM(I144:I147)</f>
        <v>0</v>
      </c>
      <c r="J149" s="630">
        <f t="shared" si="64"/>
        <v>0</v>
      </c>
      <c r="K149" s="630">
        <f t="shared" si="64"/>
        <v>0</v>
      </c>
      <c r="L149" s="630">
        <f t="shared" si="64"/>
        <v>0</v>
      </c>
      <c r="M149" s="630">
        <f t="shared" si="64"/>
        <v>0</v>
      </c>
      <c r="N149" s="630">
        <f t="shared" si="64"/>
        <v>0</v>
      </c>
      <c r="O149" s="630">
        <f t="shared" si="64"/>
        <v>0</v>
      </c>
      <c r="P149" s="630">
        <f t="shared" si="64"/>
        <v>0</v>
      </c>
      <c r="Q149" s="630">
        <f t="shared" si="64"/>
        <v>0</v>
      </c>
      <c r="R149" s="630">
        <f t="shared" si="64"/>
        <v>0</v>
      </c>
      <c r="S149" s="630">
        <f t="shared" si="64"/>
        <v>0</v>
      </c>
      <c r="T149" s="630">
        <f t="shared" si="64"/>
        <v>0</v>
      </c>
      <c r="U149" s="630">
        <f t="shared" si="64"/>
        <v>0</v>
      </c>
      <c r="V149" s="630">
        <f t="shared" si="64"/>
        <v>0</v>
      </c>
      <c r="W149" s="630">
        <f t="shared" si="64"/>
        <v>0</v>
      </c>
      <c r="X149" s="630">
        <f t="shared" si="64"/>
        <v>0</v>
      </c>
      <c r="Y149" s="630">
        <f t="shared" si="64"/>
        <v>0</v>
      </c>
      <c r="Z149" s="630">
        <f t="shared" si="64"/>
        <v>0</v>
      </c>
      <c r="AA149" s="630">
        <f t="shared" si="64"/>
        <v>0</v>
      </c>
      <c r="AB149" s="630">
        <f t="shared" si="64"/>
        <v>0</v>
      </c>
      <c r="AC149" s="630">
        <f t="shared" si="64"/>
        <v>0</v>
      </c>
      <c r="AD149" s="630">
        <f t="shared" si="64"/>
        <v>0</v>
      </c>
      <c r="AE149" s="630">
        <f t="shared" si="64"/>
        <v>0</v>
      </c>
      <c r="AF149" s="630">
        <f t="shared" si="64"/>
        <v>0</v>
      </c>
      <c r="AG149" s="630">
        <f t="shared" si="64"/>
        <v>0</v>
      </c>
    </row>
    <row r="150" spans="1:34" s="106" customFormat="1" ht="15" customHeight="1" outlineLevel="1">
      <c r="E150"/>
      <c r="F150"/>
      <c r="G150" s="246"/>
    </row>
    <row r="151" spans="1:34" s="4" customFormat="1" outlineLevel="1">
      <c r="A151" s="106"/>
      <c r="B151" s="106"/>
      <c r="C151" s="106"/>
      <c r="D151" s="106"/>
      <c r="E151"/>
      <c r="F151" t="s">
        <v>658</v>
      </c>
      <c r="G151" s="247" t="s">
        <v>120</v>
      </c>
      <c r="H151" s="243">
        <f>SUMIF($I$7:$AG$7,1,I151:AG151)</f>
        <v>0</v>
      </c>
      <c r="I151" s="124"/>
      <c r="J151" s="124"/>
      <c r="K151" s="124"/>
      <c r="L151" s="124"/>
      <c r="M151" s="124"/>
      <c r="N151" s="124"/>
      <c r="O151" s="124"/>
      <c r="P151" s="124"/>
      <c r="Q151" s="124"/>
      <c r="R151" s="124"/>
      <c r="S151" s="124"/>
      <c r="T151" s="124"/>
      <c r="U151" s="124"/>
      <c r="V151" s="124"/>
      <c r="W151" s="124"/>
      <c r="X151" s="124"/>
      <c r="Y151" s="124"/>
      <c r="Z151" s="124"/>
      <c r="AA151" s="124"/>
      <c r="AB151" s="124"/>
      <c r="AC151" s="124"/>
      <c r="AD151" s="124"/>
      <c r="AE151" s="124"/>
      <c r="AF151" s="124"/>
      <c r="AG151" s="124"/>
      <c r="AH151" s="3"/>
    </row>
    <row r="152" spans="1:34" s="4" customFormat="1" outlineLevel="1">
      <c r="A152" s="106"/>
      <c r="B152" s="106"/>
      <c r="C152" s="106"/>
      <c r="D152" s="106"/>
      <c r="E152"/>
      <c r="F152" t="s">
        <v>659</v>
      </c>
      <c r="G152" s="247" t="s">
        <v>120</v>
      </c>
      <c r="H152" s="243">
        <f t="shared" ref="H152" si="65">SUMIF($I$9:$AG$9,1,I152:AG152)</f>
        <v>0</v>
      </c>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3"/>
    </row>
    <row r="153" spans="1:34" s="4" customFormat="1" outlineLevel="1">
      <c r="A153" s="106"/>
      <c r="B153" s="106"/>
      <c r="C153" s="106"/>
      <c r="D153" s="106"/>
      <c r="E153"/>
      <c r="F153" t="s">
        <v>660</v>
      </c>
      <c r="G153" s="247" t="s">
        <v>120</v>
      </c>
      <c r="H153" s="243">
        <f t="shared" ref="H153:H154" si="66">SUMIF($I$7:$AG$7,1,I153:AG153)</f>
        <v>0</v>
      </c>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3"/>
    </row>
    <row r="154" spans="1:34" s="4" customFormat="1">
      <c r="A154" s="106"/>
      <c r="B154" s="106"/>
      <c r="C154" s="106"/>
      <c r="D154" s="106"/>
      <c r="E154"/>
      <c r="F154" t="s">
        <v>661</v>
      </c>
      <c r="G154" s="247" t="s">
        <v>120</v>
      </c>
      <c r="H154" s="243">
        <f t="shared" si="66"/>
        <v>0</v>
      </c>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3"/>
    </row>
    <row r="155" spans="1:34" s="106" customFormat="1" outlineLevel="1">
      <c r="E155"/>
      <c r="F155"/>
      <c r="G155" s="246"/>
    </row>
    <row r="156" spans="1:34" s="106" customFormat="1" outlineLevel="1">
      <c r="E156"/>
      <c r="F156" t="s">
        <v>662</v>
      </c>
      <c r="G156" s="247" t="s">
        <v>120</v>
      </c>
      <c r="H156" s="243">
        <f t="shared" ref="H156" si="67">SUMIF($I$9:$AG$9,1,I156:AG156)</f>
        <v>0</v>
      </c>
      <c r="I156" s="600">
        <f t="shared" ref="I156:AG156" si="68">I149+SUM(I151:I154)</f>
        <v>0</v>
      </c>
      <c r="J156" s="630">
        <f t="shared" si="68"/>
        <v>0</v>
      </c>
      <c r="K156" s="630">
        <f t="shared" si="68"/>
        <v>0</v>
      </c>
      <c r="L156" s="630">
        <f t="shared" si="68"/>
        <v>0</v>
      </c>
      <c r="M156" s="630">
        <f t="shared" si="68"/>
        <v>0</v>
      </c>
      <c r="N156" s="630">
        <f t="shared" si="68"/>
        <v>0</v>
      </c>
      <c r="O156" s="630">
        <f t="shared" si="68"/>
        <v>0</v>
      </c>
      <c r="P156" s="630">
        <f t="shared" si="68"/>
        <v>0</v>
      </c>
      <c r="Q156" s="630">
        <f t="shared" si="68"/>
        <v>0</v>
      </c>
      <c r="R156" s="630">
        <f t="shared" si="68"/>
        <v>0</v>
      </c>
      <c r="S156" s="630">
        <f t="shared" si="68"/>
        <v>0</v>
      </c>
      <c r="T156" s="630">
        <f t="shared" si="68"/>
        <v>0</v>
      </c>
      <c r="U156" s="630">
        <f t="shared" si="68"/>
        <v>0</v>
      </c>
      <c r="V156" s="630">
        <f t="shared" si="68"/>
        <v>0</v>
      </c>
      <c r="W156" s="630">
        <f t="shared" si="68"/>
        <v>0</v>
      </c>
      <c r="X156" s="630">
        <f t="shared" si="68"/>
        <v>0</v>
      </c>
      <c r="Y156" s="630">
        <f t="shared" si="68"/>
        <v>0</v>
      </c>
      <c r="Z156" s="630">
        <f t="shared" si="68"/>
        <v>0</v>
      </c>
      <c r="AA156" s="630">
        <f t="shared" si="68"/>
        <v>0</v>
      </c>
      <c r="AB156" s="630">
        <f t="shared" si="68"/>
        <v>0</v>
      </c>
      <c r="AC156" s="630">
        <f t="shared" si="68"/>
        <v>0</v>
      </c>
      <c r="AD156" s="630">
        <f t="shared" si="68"/>
        <v>0</v>
      </c>
      <c r="AE156" s="630">
        <f t="shared" si="68"/>
        <v>0</v>
      </c>
      <c r="AF156" s="630">
        <f t="shared" si="68"/>
        <v>0</v>
      </c>
      <c r="AG156" s="630">
        <f t="shared" si="68"/>
        <v>0</v>
      </c>
    </row>
    <row r="157" spans="1:34" s="106" customFormat="1" outlineLevel="1">
      <c r="E157"/>
      <c r="F157"/>
      <c r="G157" s="246"/>
    </row>
    <row r="158" spans="1:34" s="4" customFormat="1" outlineLevel="1">
      <c r="A158" s="106"/>
      <c r="B158" s="106"/>
      <c r="C158" s="106"/>
      <c r="D158" s="106"/>
      <c r="E158"/>
      <c r="F158" t="s">
        <v>663</v>
      </c>
      <c r="G158" s="247" t="s">
        <v>120</v>
      </c>
      <c r="H158" s="243">
        <f t="shared" ref="H158" si="69">SUMIF($I$9:$AG$9,1,I158:AG158)</f>
        <v>0</v>
      </c>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3"/>
    </row>
    <row r="159" spans="1:34" s="106" customFormat="1" outlineLevel="1">
      <c r="E159"/>
      <c r="F159"/>
      <c r="G159" s="246"/>
    </row>
    <row r="160" spans="1:34" s="106" customFormat="1" outlineLevel="1">
      <c r="E160"/>
      <c r="F160" t="s">
        <v>664</v>
      </c>
      <c r="G160" s="247" t="s">
        <v>120</v>
      </c>
      <c r="H160" s="243">
        <f t="shared" ref="H160" si="70">SUMIF($I$9:$AG$9,1,I160:AG160)</f>
        <v>0</v>
      </c>
      <c r="I160" s="600">
        <f t="shared" ref="I160:AG160" si="71">I156+I158</f>
        <v>0</v>
      </c>
      <c r="J160" s="630">
        <f t="shared" si="71"/>
        <v>0</v>
      </c>
      <c r="K160" s="630">
        <f t="shared" si="71"/>
        <v>0</v>
      </c>
      <c r="L160" s="630">
        <f t="shared" si="71"/>
        <v>0</v>
      </c>
      <c r="M160" s="630">
        <f t="shared" si="71"/>
        <v>0</v>
      </c>
      <c r="N160" s="630">
        <f t="shared" si="71"/>
        <v>0</v>
      </c>
      <c r="O160" s="630">
        <f t="shared" si="71"/>
        <v>0</v>
      </c>
      <c r="P160" s="630">
        <f t="shared" si="71"/>
        <v>0</v>
      </c>
      <c r="Q160" s="630">
        <f t="shared" si="71"/>
        <v>0</v>
      </c>
      <c r="R160" s="630">
        <f t="shared" si="71"/>
        <v>0</v>
      </c>
      <c r="S160" s="630">
        <f t="shared" si="71"/>
        <v>0</v>
      </c>
      <c r="T160" s="630">
        <f t="shared" si="71"/>
        <v>0</v>
      </c>
      <c r="U160" s="630">
        <f t="shared" si="71"/>
        <v>0</v>
      </c>
      <c r="V160" s="630">
        <f t="shared" si="71"/>
        <v>0</v>
      </c>
      <c r="W160" s="630">
        <f t="shared" si="71"/>
        <v>0</v>
      </c>
      <c r="X160" s="630">
        <f t="shared" si="71"/>
        <v>0</v>
      </c>
      <c r="Y160" s="630">
        <f t="shared" si="71"/>
        <v>0</v>
      </c>
      <c r="Z160" s="630">
        <f t="shared" si="71"/>
        <v>0</v>
      </c>
      <c r="AA160" s="630">
        <f t="shared" si="71"/>
        <v>0</v>
      </c>
      <c r="AB160" s="630">
        <f t="shared" si="71"/>
        <v>0</v>
      </c>
      <c r="AC160" s="630">
        <f t="shared" si="71"/>
        <v>0</v>
      </c>
      <c r="AD160" s="630">
        <f t="shared" si="71"/>
        <v>0</v>
      </c>
      <c r="AE160" s="630">
        <f t="shared" si="71"/>
        <v>0</v>
      </c>
      <c r="AF160" s="630">
        <f t="shared" si="71"/>
        <v>0</v>
      </c>
      <c r="AG160" s="630">
        <f t="shared" si="71"/>
        <v>0</v>
      </c>
    </row>
    <row r="161" spans="1:34" s="106" customFormat="1" outlineLevel="1">
      <c r="E161"/>
      <c r="F161"/>
      <c r="G161" s="246"/>
    </row>
    <row r="162" spans="1:34" s="106" customFormat="1" outlineLevel="1">
      <c r="E162"/>
      <c r="F162" t="s">
        <v>665</v>
      </c>
      <c r="G162" s="247" t="s">
        <v>120</v>
      </c>
      <c r="H162" s="243">
        <f t="shared" ref="H162" si="72">SUMIF($I$9:$AG$9,1,I162:AG162)</f>
        <v>0</v>
      </c>
      <c r="I162" s="600">
        <f t="shared" ref="I162:AG162" si="73">MAX(I160+H166,0)</f>
        <v>0</v>
      </c>
      <c r="J162" s="630">
        <f t="shared" si="73"/>
        <v>0</v>
      </c>
      <c r="K162" s="630">
        <f t="shared" si="73"/>
        <v>0</v>
      </c>
      <c r="L162" s="630">
        <f t="shared" si="73"/>
        <v>0</v>
      </c>
      <c r="M162" s="630">
        <f t="shared" si="73"/>
        <v>0</v>
      </c>
      <c r="N162" s="630">
        <f t="shared" si="73"/>
        <v>0</v>
      </c>
      <c r="O162" s="630">
        <f t="shared" si="73"/>
        <v>0</v>
      </c>
      <c r="P162" s="630">
        <f t="shared" si="73"/>
        <v>0</v>
      </c>
      <c r="Q162" s="630">
        <f t="shared" si="73"/>
        <v>0</v>
      </c>
      <c r="R162" s="630">
        <f t="shared" si="73"/>
        <v>0</v>
      </c>
      <c r="S162" s="630">
        <f t="shared" si="73"/>
        <v>0</v>
      </c>
      <c r="T162" s="630">
        <f t="shared" si="73"/>
        <v>0</v>
      </c>
      <c r="U162" s="630">
        <f t="shared" si="73"/>
        <v>0</v>
      </c>
      <c r="V162" s="630">
        <f t="shared" si="73"/>
        <v>0</v>
      </c>
      <c r="W162" s="630">
        <f t="shared" si="73"/>
        <v>0</v>
      </c>
      <c r="X162" s="630">
        <f t="shared" si="73"/>
        <v>0</v>
      </c>
      <c r="Y162" s="630">
        <f t="shared" si="73"/>
        <v>0</v>
      </c>
      <c r="Z162" s="630">
        <f t="shared" si="73"/>
        <v>0</v>
      </c>
      <c r="AA162" s="630">
        <f t="shared" si="73"/>
        <v>0</v>
      </c>
      <c r="AB162" s="630">
        <f t="shared" si="73"/>
        <v>0</v>
      </c>
      <c r="AC162" s="630">
        <f t="shared" si="73"/>
        <v>0</v>
      </c>
      <c r="AD162" s="630">
        <f t="shared" si="73"/>
        <v>0</v>
      </c>
      <c r="AE162" s="630">
        <f t="shared" si="73"/>
        <v>0</v>
      </c>
      <c r="AF162" s="630">
        <f t="shared" si="73"/>
        <v>0</v>
      </c>
      <c r="AG162" s="630">
        <f t="shared" si="73"/>
        <v>0</v>
      </c>
    </row>
    <row r="163" spans="1:34" s="106" customFormat="1" ht="15" customHeight="1" outlineLevel="1">
      <c r="E163"/>
      <c r="F163"/>
      <c r="G163" s="246"/>
    </row>
    <row r="164" spans="1:34" s="106" customFormat="1" outlineLevel="1">
      <c r="E164"/>
      <c r="F164" t="s">
        <v>666</v>
      </c>
      <c r="G164" s="246"/>
      <c r="H164" s="243">
        <f t="shared" ref="H164" si="74">SUMIF($I$9:$AG$9,1,I164:AG164)</f>
        <v>0</v>
      </c>
      <c r="I164" s="244">
        <f t="shared" ref="I164:AG164" si="75">I160+I162</f>
        <v>0</v>
      </c>
      <c r="J164" s="244">
        <f t="shared" si="75"/>
        <v>0</v>
      </c>
      <c r="K164" s="244">
        <f t="shared" si="75"/>
        <v>0</v>
      </c>
      <c r="L164" s="244">
        <f t="shared" si="75"/>
        <v>0</v>
      </c>
      <c r="M164" s="244">
        <f t="shared" si="75"/>
        <v>0</v>
      </c>
      <c r="N164" s="244">
        <f t="shared" si="75"/>
        <v>0</v>
      </c>
      <c r="O164" s="244">
        <f t="shared" si="75"/>
        <v>0</v>
      </c>
      <c r="P164" s="244">
        <f t="shared" si="75"/>
        <v>0</v>
      </c>
      <c r="Q164" s="244">
        <f t="shared" si="75"/>
        <v>0</v>
      </c>
      <c r="R164" s="244">
        <f t="shared" si="75"/>
        <v>0</v>
      </c>
      <c r="S164" s="244">
        <f t="shared" si="75"/>
        <v>0</v>
      </c>
      <c r="T164" s="244">
        <f t="shared" si="75"/>
        <v>0</v>
      </c>
      <c r="U164" s="244">
        <f t="shared" si="75"/>
        <v>0</v>
      </c>
      <c r="V164" s="244">
        <f t="shared" si="75"/>
        <v>0</v>
      </c>
      <c r="W164" s="244">
        <f t="shared" si="75"/>
        <v>0</v>
      </c>
      <c r="X164" s="244">
        <f t="shared" si="75"/>
        <v>0</v>
      </c>
      <c r="Y164" s="244">
        <f t="shared" si="75"/>
        <v>0</v>
      </c>
      <c r="Z164" s="244">
        <f t="shared" si="75"/>
        <v>0</v>
      </c>
      <c r="AA164" s="244">
        <f t="shared" si="75"/>
        <v>0</v>
      </c>
      <c r="AB164" s="244">
        <f t="shared" si="75"/>
        <v>0</v>
      </c>
      <c r="AC164" s="244">
        <f t="shared" si="75"/>
        <v>0</v>
      </c>
      <c r="AD164" s="244">
        <f t="shared" si="75"/>
        <v>0</v>
      </c>
      <c r="AE164" s="244">
        <f t="shared" si="75"/>
        <v>0</v>
      </c>
      <c r="AF164" s="244">
        <f t="shared" si="75"/>
        <v>0</v>
      </c>
      <c r="AG164" s="244">
        <f t="shared" si="75"/>
        <v>0</v>
      </c>
    </row>
    <row r="165" spans="1:34" s="106" customFormat="1" outlineLevel="1">
      <c r="E165"/>
      <c r="F165" t="s">
        <v>667</v>
      </c>
      <c r="G165" s="246"/>
      <c r="I165" s="244">
        <f t="shared" ref="I165:AG165" si="76">H166</f>
        <v>0</v>
      </c>
      <c r="J165" s="244">
        <f t="shared" si="76"/>
        <v>0</v>
      </c>
      <c r="K165" s="244">
        <f t="shared" si="76"/>
        <v>0</v>
      </c>
      <c r="L165" s="244">
        <f t="shared" si="76"/>
        <v>0</v>
      </c>
      <c r="M165" s="244">
        <f t="shared" si="76"/>
        <v>0</v>
      </c>
      <c r="N165" s="244">
        <f t="shared" si="76"/>
        <v>0</v>
      </c>
      <c r="O165" s="244">
        <f t="shared" si="76"/>
        <v>0</v>
      </c>
      <c r="P165" s="244">
        <f t="shared" si="76"/>
        <v>0</v>
      </c>
      <c r="Q165" s="244">
        <f t="shared" si="76"/>
        <v>0</v>
      </c>
      <c r="R165" s="244">
        <f t="shared" si="76"/>
        <v>0</v>
      </c>
      <c r="S165" s="244">
        <f t="shared" si="76"/>
        <v>0</v>
      </c>
      <c r="T165" s="244">
        <f t="shared" si="76"/>
        <v>0</v>
      </c>
      <c r="U165" s="244">
        <f t="shared" si="76"/>
        <v>0</v>
      </c>
      <c r="V165" s="244">
        <f t="shared" si="76"/>
        <v>0</v>
      </c>
      <c r="W165" s="244">
        <f t="shared" si="76"/>
        <v>0</v>
      </c>
      <c r="X165" s="244">
        <f t="shared" si="76"/>
        <v>0</v>
      </c>
      <c r="Y165" s="244">
        <f t="shared" si="76"/>
        <v>0</v>
      </c>
      <c r="Z165" s="244">
        <f t="shared" si="76"/>
        <v>0</v>
      </c>
      <c r="AA165" s="244">
        <f t="shared" si="76"/>
        <v>0</v>
      </c>
      <c r="AB165" s="244">
        <f t="shared" si="76"/>
        <v>0</v>
      </c>
      <c r="AC165" s="244">
        <f t="shared" si="76"/>
        <v>0</v>
      </c>
      <c r="AD165" s="244">
        <f t="shared" si="76"/>
        <v>0</v>
      </c>
      <c r="AE165" s="244">
        <f t="shared" si="76"/>
        <v>0</v>
      </c>
      <c r="AF165" s="244">
        <f t="shared" si="76"/>
        <v>0</v>
      </c>
      <c r="AG165" s="244">
        <f t="shared" si="76"/>
        <v>0</v>
      </c>
    </row>
    <row r="166" spans="1:34" s="106" customFormat="1" outlineLevel="1">
      <c r="E166"/>
      <c r="F166" t="s">
        <v>668</v>
      </c>
      <c r="G166" s="246"/>
      <c r="H166" s="108"/>
      <c r="I166" s="600">
        <f t="shared" ref="I166:AG166" si="77">SUM(I164:I165)</f>
        <v>0</v>
      </c>
      <c r="J166" s="630">
        <f t="shared" si="77"/>
        <v>0</v>
      </c>
      <c r="K166" s="630">
        <f t="shared" si="77"/>
        <v>0</v>
      </c>
      <c r="L166" s="630">
        <f t="shared" si="77"/>
        <v>0</v>
      </c>
      <c r="M166" s="630">
        <f t="shared" si="77"/>
        <v>0</v>
      </c>
      <c r="N166" s="630">
        <f t="shared" si="77"/>
        <v>0</v>
      </c>
      <c r="O166" s="630">
        <f t="shared" si="77"/>
        <v>0</v>
      </c>
      <c r="P166" s="630">
        <f t="shared" si="77"/>
        <v>0</v>
      </c>
      <c r="Q166" s="630">
        <f t="shared" si="77"/>
        <v>0</v>
      </c>
      <c r="R166" s="630">
        <f t="shared" si="77"/>
        <v>0</v>
      </c>
      <c r="S166" s="630">
        <f t="shared" si="77"/>
        <v>0</v>
      </c>
      <c r="T166" s="630">
        <f t="shared" si="77"/>
        <v>0</v>
      </c>
      <c r="U166" s="630">
        <f t="shared" si="77"/>
        <v>0</v>
      </c>
      <c r="V166" s="630">
        <f t="shared" si="77"/>
        <v>0</v>
      </c>
      <c r="W166" s="630">
        <f t="shared" si="77"/>
        <v>0</v>
      </c>
      <c r="X166" s="630">
        <f t="shared" si="77"/>
        <v>0</v>
      </c>
      <c r="Y166" s="630">
        <f t="shared" si="77"/>
        <v>0</v>
      </c>
      <c r="Z166" s="630">
        <f t="shared" si="77"/>
        <v>0</v>
      </c>
      <c r="AA166" s="630">
        <f t="shared" si="77"/>
        <v>0</v>
      </c>
      <c r="AB166" s="630">
        <f t="shared" si="77"/>
        <v>0</v>
      </c>
      <c r="AC166" s="630">
        <f t="shared" si="77"/>
        <v>0</v>
      </c>
      <c r="AD166" s="630">
        <f t="shared" si="77"/>
        <v>0</v>
      </c>
      <c r="AE166" s="630">
        <f t="shared" si="77"/>
        <v>0</v>
      </c>
      <c r="AF166" s="630">
        <f t="shared" si="77"/>
        <v>0</v>
      </c>
      <c r="AG166" s="630">
        <f t="shared" si="77"/>
        <v>0</v>
      </c>
    </row>
    <row r="167" spans="1:34" s="106" customFormat="1" outlineLevel="1">
      <c r="E167"/>
      <c r="F167"/>
      <c r="G167" s="246"/>
    </row>
    <row r="168" spans="1:34" s="106" customFormat="1" outlineLevel="1">
      <c r="E168" s="116" t="s">
        <v>669</v>
      </c>
      <c r="F168" s="141"/>
      <c r="G168" s="246"/>
    </row>
    <row r="169" spans="1:34" s="106" customFormat="1" outlineLevel="1">
      <c r="E169"/>
      <c r="F169" s="116" t="s">
        <v>186</v>
      </c>
      <c r="G169" s="247" t="s">
        <v>120</v>
      </c>
      <c r="H169" s="243">
        <f t="shared" ref="H169" si="78">SUMIF($I$9:$AG$9,1,I169:AG169)</f>
        <v>0</v>
      </c>
      <c r="I169" s="600">
        <f t="shared" ref="I169:AG169" si="79">I156</f>
        <v>0</v>
      </c>
      <c r="J169" s="630">
        <f t="shared" si="79"/>
        <v>0</v>
      </c>
      <c r="K169" s="630">
        <f t="shared" si="79"/>
        <v>0</v>
      </c>
      <c r="L169" s="630">
        <f t="shared" si="79"/>
        <v>0</v>
      </c>
      <c r="M169" s="630">
        <f t="shared" si="79"/>
        <v>0</v>
      </c>
      <c r="N169" s="630">
        <f t="shared" si="79"/>
        <v>0</v>
      </c>
      <c r="O169" s="630">
        <f t="shared" si="79"/>
        <v>0</v>
      </c>
      <c r="P169" s="630">
        <f t="shared" si="79"/>
        <v>0</v>
      </c>
      <c r="Q169" s="630">
        <f t="shared" si="79"/>
        <v>0</v>
      </c>
      <c r="R169" s="630">
        <f t="shared" si="79"/>
        <v>0</v>
      </c>
      <c r="S169" s="630">
        <f t="shared" si="79"/>
        <v>0</v>
      </c>
      <c r="T169" s="630">
        <f t="shared" si="79"/>
        <v>0</v>
      </c>
      <c r="U169" s="630">
        <f t="shared" si="79"/>
        <v>0</v>
      </c>
      <c r="V169" s="630">
        <f t="shared" si="79"/>
        <v>0</v>
      </c>
      <c r="W169" s="630">
        <f t="shared" si="79"/>
        <v>0</v>
      </c>
      <c r="X169" s="630">
        <f t="shared" si="79"/>
        <v>0</v>
      </c>
      <c r="Y169" s="630">
        <f t="shared" si="79"/>
        <v>0</v>
      </c>
      <c r="Z169" s="630">
        <f t="shared" si="79"/>
        <v>0</v>
      </c>
      <c r="AA169" s="630">
        <f t="shared" si="79"/>
        <v>0</v>
      </c>
      <c r="AB169" s="630">
        <f t="shared" si="79"/>
        <v>0</v>
      </c>
      <c r="AC169" s="630">
        <f t="shared" si="79"/>
        <v>0</v>
      </c>
      <c r="AD169" s="630">
        <f t="shared" si="79"/>
        <v>0</v>
      </c>
      <c r="AE169" s="630">
        <f t="shared" si="79"/>
        <v>0</v>
      </c>
      <c r="AF169" s="630">
        <f t="shared" si="79"/>
        <v>0</v>
      </c>
      <c r="AG169" s="630">
        <f t="shared" si="79"/>
        <v>0</v>
      </c>
    </row>
    <row r="170" spans="1:34" s="106" customFormat="1" outlineLevel="1">
      <c r="E170"/>
      <c r="F170"/>
      <c r="G170" s="246"/>
    </row>
    <row r="171" spans="1:34" s="106" customFormat="1" outlineLevel="1">
      <c r="E171"/>
      <c r="F171" s="116" t="s">
        <v>670</v>
      </c>
      <c r="G171" s="246"/>
    </row>
    <row r="172" spans="1:34" s="4" customFormat="1" outlineLevel="1">
      <c r="A172" s="106"/>
      <c r="B172" s="106"/>
      <c r="C172" s="106"/>
      <c r="D172" s="106"/>
      <c r="E172"/>
      <c r="F172" t="s">
        <v>671</v>
      </c>
      <c r="G172" s="247" t="s">
        <v>120</v>
      </c>
      <c r="H172" s="106"/>
      <c r="I172" s="245">
        <f t="shared" ref="I172:AG172" si="80">H177</f>
        <v>0</v>
      </c>
      <c r="J172" s="245">
        <f t="shared" si="80"/>
        <v>0</v>
      </c>
      <c r="K172" s="245">
        <f t="shared" si="80"/>
        <v>0</v>
      </c>
      <c r="L172" s="245">
        <f t="shared" si="80"/>
        <v>0</v>
      </c>
      <c r="M172" s="245">
        <f t="shared" si="80"/>
        <v>0</v>
      </c>
      <c r="N172" s="245">
        <f t="shared" si="80"/>
        <v>0</v>
      </c>
      <c r="O172" s="245">
        <f t="shared" si="80"/>
        <v>0</v>
      </c>
      <c r="P172" s="245">
        <f t="shared" si="80"/>
        <v>0</v>
      </c>
      <c r="Q172" s="245">
        <f t="shared" si="80"/>
        <v>0</v>
      </c>
      <c r="R172" s="245">
        <f t="shared" si="80"/>
        <v>0</v>
      </c>
      <c r="S172" s="245">
        <f t="shared" si="80"/>
        <v>0</v>
      </c>
      <c r="T172" s="245">
        <f t="shared" si="80"/>
        <v>0</v>
      </c>
      <c r="U172" s="245">
        <f t="shared" si="80"/>
        <v>0</v>
      </c>
      <c r="V172" s="245">
        <f t="shared" si="80"/>
        <v>0</v>
      </c>
      <c r="W172" s="245">
        <f t="shared" si="80"/>
        <v>0</v>
      </c>
      <c r="X172" s="245">
        <f t="shared" si="80"/>
        <v>0</v>
      </c>
      <c r="Y172" s="245">
        <f t="shared" si="80"/>
        <v>0</v>
      </c>
      <c r="Z172" s="245">
        <f t="shared" si="80"/>
        <v>0</v>
      </c>
      <c r="AA172" s="245">
        <f t="shared" si="80"/>
        <v>0</v>
      </c>
      <c r="AB172" s="245">
        <f t="shared" si="80"/>
        <v>0</v>
      </c>
      <c r="AC172" s="245">
        <f t="shared" si="80"/>
        <v>0</v>
      </c>
      <c r="AD172" s="245">
        <f t="shared" si="80"/>
        <v>0</v>
      </c>
      <c r="AE172" s="245">
        <f t="shared" si="80"/>
        <v>0</v>
      </c>
      <c r="AF172" s="245">
        <f t="shared" si="80"/>
        <v>0</v>
      </c>
      <c r="AG172" s="245">
        <f t="shared" si="80"/>
        <v>0</v>
      </c>
      <c r="AH172" s="3"/>
    </row>
    <row r="173" spans="1:34" s="4" customFormat="1" outlineLevel="1">
      <c r="A173" s="106"/>
      <c r="B173" s="106"/>
      <c r="C173" s="106"/>
      <c r="D173" s="106"/>
      <c r="E173"/>
      <c r="F173" t="s">
        <v>672</v>
      </c>
      <c r="G173" s="247" t="s">
        <v>120</v>
      </c>
      <c r="H173" s="243">
        <f t="shared" ref="H173:H174" si="81">SUMIF($I$7:$AG$7,1,I173:AG173)</f>
        <v>0</v>
      </c>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3"/>
    </row>
    <row r="174" spans="1:34" s="4" customFormat="1" outlineLevel="1">
      <c r="A174" s="106"/>
      <c r="B174" s="106"/>
      <c r="C174" s="106"/>
      <c r="D174" s="106"/>
      <c r="E174"/>
      <c r="F174" t="s">
        <v>673</v>
      </c>
      <c r="G174" s="247" t="s">
        <v>120</v>
      </c>
      <c r="H174" s="243">
        <f t="shared" si="81"/>
        <v>0</v>
      </c>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3"/>
    </row>
    <row r="175" spans="1:34" s="4" customFormat="1" outlineLevel="1">
      <c r="A175" s="106"/>
      <c r="B175" s="106"/>
      <c r="C175" s="106"/>
      <c r="D175" s="106"/>
      <c r="E175"/>
      <c r="F175" t="s">
        <v>210</v>
      </c>
      <c r="G175" s="247" t="s">
        <v>120</v>
      </c>
      <c r="H175" s="584" cm="1">
        <f t="array" ref="H175">SUMPRODUCT((($I$7:$AG$7)=1)*I175:AG175)+SUMPRODUCT((($I$9:$AG$9)=1)*I175:AG175)-SUMPRODUCT((($I$8:$AG$8)=1)*I175:AG175)</f>
        <v>0</v>
      </c>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3"/>
    </row>
    <row r="176" spans="1:34" s="4" customFormat="1" outlineLevel="1">
      <c r="A176" s="106"/>
      <c r="B176" s="106"/>
      <c r="C176" s="106"/>
      <c r="D176" s="106"/>
      <c r="E176"/>
      <c r="F176" t="s">
        <v>674</v>
      </c>
      <c r="G176" s="247" t="s">
        <v>120</v>
      </c>
      <c r="H176" s="243">
        <f t="shared" ref="H176" si="82">SUMIF($I$9:$AG$9,1,I176:AG176)</f>
        <v>0</v>
      </c>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3"/>
    </row>
    <row r="177" spans="1:34" s="106" customFormat="1" outlineLevel="1">
      <c r="E177"/>
      <c r="F177" t="s">
        <v>675</v>
      </c>
      <c r="G177" s="247" t="s">
        <v>120</v>
      </c>
      <c r="H177" s="108"/>
      <c r="I177" s="600">
        <f t="shared" ref="I177:AG177" si="83">SUM(I172:I176)</f>
        <v>0</v>
      </c>
      <c r="J177" s="630">
        <f t="shared" si="83"/>
        <v>0</v>
      </c>
      <c r="K177" s="630">
        <f t="shared" si="83"/>
        <v>0</v>
      </c>
      <c r="L177" s="630">
        <f t="shared" si="83"/>
        <v>0</v>
      </c>
      <c r="M177" s="630">
        <f t="shared" si="83"/>
        <v>0</v>
      </c>
      <c r="N177" s="630">
        <f t="shared" si="83"/>
        <v>0</v>
      </c>
      <c r="O177" s="630">
        <f t="shared" si="83"/>
        <v>0</v>
      </c>
      <c r="P177" s="630">
        <f t="shared" si="83"/>
        <v>0</v>
      </c>
      <c r="Q177" s="630">
        <f t="shared" si="83"/>
        <v>0</v>
      </c>
      <c r="R177" s="630">
        <f t="shared" si="83"/>
        <v>0</v>
      </c>
      <c r="S177" s="630">
        <f t="shared" si="83"/>
        <v>0</v>
      </c>
      <c r="T177" s="630">
        <f t="shared" si="83"/>
        <v>0</v>
      </c>
      <c r="U177" s="630">
        <f t="shared" si="83"/>
        <v>0</v>
      </c>
      <c r="V177" s="630">
        <f t="shared" si="83"/>
        <v>0</v>
      </c>
      <c r="W177" s="630">
        <f t="shared" si="83"/>
        <v>0</v>
      </c>
      <c r="X177" s="630">
        <f t="shared" si="83"/>
        <v>0</v>
      </c>
      <c r="Y177" s="630">
        <f t="shared" si="83"/>
        <v>0</v>
      </c>
      <c r="Z177" s="630">
        <f t="shared" si="83"/>
        <v>0</v>
      </c>
      <c r="AA177" s="630">
        <f t="shared" si="83"/>
        <v>0</v>
      </c>
      <c r="AB177" s="630">
        <f t="shared" si="83"/>
        <v>0</v>
      </c>
      <c r="AC177" s="630">
        <f t="shared" si="83"/>
        <v>0</v>
      </c>
      <c r="AD177" s="630">
        <f t="shared" si="83"/>
        <v>0</v>
      </c>
      <c r="AE177" s="630">
        <f t="shared" si="83"/>
        <v>0</v>
      </c>
      <c r="AF177" s="630">
        <f t="shared" si="83"/>
        <v>0</v>
      </c>
      <c r="AG177" s="630">
        <f t="shared" si="83"/>
        <v>0</v>
      </c>
    </row>
    <row r="178" spans="1:34" s="106" customFormat="1" outlineLevel="1">
      <c r="E178"/>
      <c r="F178"/>
      <c r="G178" s="246"/>
    </row>
    <row r="179" spans="1:34" s="106" customFormat="1" outlineLevel="1">
      <c r="A179" s="583">
        <f t="shared" ref="A179" si="84">IF(B179="",0,1)</f>
        <v>0</v>
      </c>
      <c r="B179" s="130" t="str">
        <f>_xlfn.IFNA(IF(H179&gt;YEAR($G$4+($H$6*365)),"Debt term longer than PPA",""),"Error")</f>
        <v/>
      </c>
      <c r="E179"/>
      <c r="F179" t="s">
        <v>676</v>
      </c>
      <c r="G179" s="247" t="s">
        <v>193</v>
      </c>
      <c r="H179" s="243">
        <f>IF(H173=0,0,INDEX($I$5:$AG$5,MATCH(1,$I179:$AG179,0)))</f>
        <v>0</v>
      </c>
      <c r="I179" s="114">
        <f t="shared" ref="I179:AG179" si="85">IF(AND(H177&gt;0,I177=0),1,0)</f>
        <v>0</v>
      </c>
      <c r="J179" s="114">
        <f t="shared" si="85"/>
        <v>0</v>
      </c>
      <c r="K179" s="114">
        <f t="shared" si="85"/>
        <v>0</v>
      </c>
      <c r="L179" s="114">
        <f t="shared" si="85"/>
        <v>0</v>
      </c>
      <c r="M179" s="114">
        <f t="shared" si="85"/>
        <v>0</v>
      </c>
      <c r="N179" s="114">
        <f t="shared" si="85"/>
        <v>0</v>
      </c>
      <c r="O179" s="114">
        <f t="shared" si="85"/>
        <v>0</v>
      </c>
      <c r="P179" s="114">
        <f t="shared" si="85"/>
        <v>0</v>
      </c>
      <c r="Q179" s="114">
        <f t="shared" si="85"/>
        <v>0</v>
      </c>
      <c r="R179" s="114">
        <f t="shared" si="85"/>
        <v>0</v>
      </c>
      <c r="S179" s="114">
        <f t="shared" si="85"/>
        <v>0</v>
      </c>
      <c r="T179" s="114">
        <f t="shared" si="85"/>
        <v>0</v>
      </c>
      <c r="U179" s="114">
        <f t="shared" si="85"/>
        <v>0</v>
      </c>
      <c r="V179" s="114">
        <f t="shared" si="85"/>
        <v>0</v>
      </c>
      <c r="W179" s="114">
        <f t="shared" si="85"/>
        <v>0</v>
      </c>
      <c r="X179" s="114">
        <f t="shared" si="85"/>
        <v>0</v>
      </c>
      <c r="Y179" s="114">
        <f t="shared" si="85"/>
        <v>0</v>
      </c>
      <c r="Z179" s="114">
        <f t="shared" si="85"/>
        <v>0</v>
      </c>
      <c r="AA179" s="114">
        <f t="shared" si="85"/>
        <v>0</v>
      </c>
      <c r="AB179" s="114">
        <f t="shared" si="85"/>
        <v>0</v>
      </c>
      <c r="AC179" s="114">
        <f t="shared" si="85"/>
        <v>0</v>
      </c>
      <c r="AD179" s="114">
        <f t="shared" si="85"/>
        <v>0</v>
      </c>
      <c r="AE179" s="114">
        <f t="shared" si="85"/>
        <v>0</v>
      </c>
      <c r="AF179" s="114">
        <f t="shared" si="85"/>
        <v>0</v>
      </c>
      <c r="AG179" s="114">
        <f t="shared" si="85"/>
        <v>0</v>
      </c>
    </row>
    <row r="180" spans="1:34" s="106" customFormat="1" outlineLevel="1">
      <c r="E180"/>
      <c r="F180"/>
      <c r="G180" s="246"/>
    </row>
    <row r="181" spans="1:34">
      <c r="A181" s="165"/>
      <c r="B181" s="168" t="str">
        <f>F24</f>
        <v>BEE Shareholder 4</v>
      </c>
      <c r="C181" s="165"/>
      <c r="D181" s="165"/>
      <c r="E181" s="168"/>
      <c r="F181" s="168"/>
      <c r="G181" s="248"/>
      <c r="H181" s="165"/>
      <c r="I181" s="165"/>
      <c r="J181" s="165"/>
      <c r="K181" s="165"/>
      <c r="L181" s="165"/>
      <c r="M181" s="165"/>
      <c r="N181" s="165"/>
      <c r="O181" s="165"/>
      <c r="P181" s="165"/>
      <c r="Q181" s="165"/>
      <c r="R181" s="165"/>
      <c r="S181" s="165"/>
      <c r="T181" s="165"/>
      <c r="U181" s="165"/>
      <c r="V181" s="165"/>
      <c r="W181" s="165"/>
      <c r="X181" s="165"/>
      <c r="Y181" s="165"/>
      <c r="Z181" s="165"/>
      <c r="AA181" s="165"/>
      <c r="AB181" s="165"/>
      <c r="AC181" s="165"/>
      <c r="AD181" s="165"/>
      <c r="AE181" s="165"/>
      <c r="AF181" s="165"/>
      <c r="AG181" s="165"/>
    </row>
    <row r="182" spans="1:34" s="106" customFormat="1" outlineLevel="1">
      <c r="E182"/>
      <c r="F182"/>
      <c r="G182" s="246"/>
    </row>
    <row r="183" spans="1:34" s="106" customFormat="1" outlineLevel="1">
      <c r="E183" s="116" t="s">
        <v>647</v>
      </c>
      <c r="F183" s="141"/>
      <c r="G183" s="246"/>
    </row>
    <row r="184" spans="1:34" s="4" customFormat="1" outlineLevel="1">
      <c r="A184" s="106"/>
      <c r="B184" s="106"/>
      <c r="C184" s="106"/>
      <c r="D184" s="106"/>
      <c r="E184"/>
      <c r="F184" t="str">
        <f>"Total Funding Call to " &amp; F24</f>
        <v>Total Funding Call to BEE Shareholder 4</v>
      </c>
      <c r="G184" s="247" t="s">
        <v>120</v>
      </c>
      <c r="H184" s="243">
        <f>SUMIF($I$7:$AG$7,1,I184:AG184)</f>
        <v>0</v>
      </c>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3"/>
    </row>
    <row r="185" spans="1:34" s="106" customFormat="1" outlineLevel="1">
      <c r="E185"/>
      <c r="F185"/>
      <c r="G185" s="246"/>
    </row>
    <row r="186" spans="1:34" s="106" customFormat="1" outlineLevel="1">
      <c r="E186" s="116" t="s">
        <v>648</v>
      </c>
      <c r="F186" s="141"/>
      <c r="G186" s="246"/>
    </row>
    <row r="187" spans="1:34" s="4" customFormat="1" outlineLevel="1">
      <c r="A187" s="106"/>
      <c r="B187" s="106"/>
      <c r="C187" s="106"/>
      <c r="D187" s="106"/>
      <c r="E187"/>
      <c r="F187" t="s">
        <v>649</v>
      </c>
      <c r="G187" s="247" t="s">
        <v>120</v>
      </c>
      <c r="H187" s="243">
        <f t="shared" ref="H187:H190" si="86">SUMIF($I$9:$AG$9,1,I187:AG187)</f>
        <v>0</v>
      </c>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3"/>
    </row>
    <row r="188" spans="1:34" s="4" customFormat="1" outlineLevel="1">
      <c r="A188" s="106"/>
      <c r="B188" s="106"/>
      <c r="C188" s="106"/>
      <c r="D188" s="106"/>
      <c r="E188"/>
      <c r="F188" t="s">
        <v>650</v>
      </c>
      <c r="G188" s="247" t="s">
        <v>120</v>
      </c>
      <c r="H188" s="243">
        <f t="shared" si="86"/>
        <v>0</v>
      </c>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3"/>
    </row>
    <row r="189" spans="1:34" s="4" customFormat="1" outlineLevel="1">
      <c r="A189" s="106"/>
      <c r="B189" s="106"/>
      <c r="C189" s="106"/>
      <c r="D189" s="106"/>
      <c r="E189"/>
      <c r="F189" t="s">
        <v>651</v>
      </c>
      <c r="G189" s="247" t="s">
        <v>120</v>
      </c>
      <c r="H189" s="243">
        <f t="shared" si="86"/>
        <v>0</v>
      </c>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3"/>
    </row>
    <row r="190" spans="1:34" s="106" customFormat="1" outlineLevel="1">
      <c r="E190"/>
      <c r="F190" t="s">
        <v>114</v>
      </c>
      <c r="G190" s="246"/>
      <c r="H190" s="243">
        <f t="shared" si="86"/>
        <v>0</v>
      </c>
      <c r="I190" s="558">
        <f t="shared" ref="I190:AG190" si="87">SUM(I187:I189)</f>
        <v>0</v>
      </c>
      <c r="J190" s="558">
        <f t="shared" si="87"/>
        <v>0</v>
      </c>
      <c r="K190" s="558">
        <f t="shared" si="87"/>
        <v>0</v>
      </c>
      <c r="L190" s="558">
        <f t="shared" si="87"/>
        <v>0</v>
      </c>
      <c r="M190" s="558">
        <f t="shared" si="87"/>
        <v>0</v>
      </c>
      <c r="N190" s="558">
        <f t="shared" si="87"/>
        <v>0</v>
      </c>
      <c r="O190" s="558">
        <f t="shared" si="87"/>
        <v>0</v>
      </c>
      <c r="P190" s="558">
        <f t="shared" si="87"/>
        <v>0</v>
      </c>
      <c r="Q190" s="558">
        <f t="shared" si="87"/>
        <v>0</v>
      </c>
      <c r="R190" s="558">
        <f t="shared" si="87"/>
        <v>0</v>
      </c>
      <c r="S190" s="558">
        <f t="shared" si="87"/>
        <v>0</v>
      </c>
      <c r="T190" s="558">
        <f t="shared" si="87"/>
        <v>0</v>
      </c>
      <c r="U190" s="558">
        <f t="shared" si="87"/>
        <v>0</v>
      </c>
      <c r="V190" s="558">
        <f t="shared" si="87"/>
        <v>0</v>
      </c>
      <c r="W190" s="558">
        <f t="shared" si="87"/>
        <v>0</v>
      </c>
      <c r="X190" s="558">
        <f t="shared" si="87"/>
        <v>0</v>
      </c>
      <c r="Y190" s="558">
        <f t="shared" si="87"/>
        <v>0</v>
      </c>
      <c r="Z190" s="558">
        <f t="shared" si="87"/>
        <v>0</v>
      </c>
      <c r="AA190" s="558">
        <f t="shared" si="87"/>
        <v>0</v>
      </c>
      <c r="AB190" s="558">
        <f t="shared" si="87"/>
        <v>0</v>
      </c>
      <c r="AC190" s="558">
        <f t="shared" si="87"/>
        <v>0</v>
      </c>
      <c r="AD190" s="558">
        <f t="shared" si="87"/>
        <v>0</v>
      </c>
      <c r="AE190" s="558">
        <f t="shared" si="87"/>
        <v>0</v>
      </c>
      <c r="AF190" s="558">
        <f t="shared" si="87"/>
        <v>0</v>
      </c>
      <c r="AG190" s="558">
        <f t="shared" si="87"/>
        <v>0</v>
      </c>
    </row>
    <row r="191" spans="1:34" s="106" customFormat="1" outlineLevel="1">
      <c r="E191"/>
      <c r="F191"/>
      <c r="G191" s="246"/>
    </row>
    <row r="192" spans="1:34" s="106" customFormat="1" outlineLevel="1">
      <c r="E192" s="116" t="s">
        <v>652</v>
      </c>
      <c r="F192" s="141"/>
      <c r="G192" s="246"/>
    </row>
    <row r="193" spans="1:34" s="4" customFormat="1" outlineLevel="1">
      <c r="A193" s="106"/>
      <c r="B193" s="106"/>
      <c r="C193" s="106"/>
      <c r="D193" s="106"/>
      <c r="E193"/>
      <c r="F193" t="s">
        <v>653</v>
      </c>
      <c r="G193" s="247" t="s">
        <v>120</v>
      </c>
      <c r="H193" s="243">
        <f t="shared" ref="H193:H196" si="88">SUMIF($I$9:$AG$9,1,I193:AG193)</f>
        <v>0</v>
      </c>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3"/>
    </row>
    <row r="194" spans="1:34" s="4" customFormat="1" outlineLevel="1">
      <c r="A194" s="106"/>
      <c r="B194" s="106"/>
      <c r="C194" s="106"/>
      <c r="D194" s="106"/>
      <c r="E194"/>
      <c r="F194" t="s">
        <v>654</v>
      </c>
      <c r="G194" s="247" t="s">
        <v>120</v>
      </c>
      <c r="H194" s="243">
        <f t="shared" si="88"/>
        <v>0</v>
      </c>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3"/>
    </row>
    <row r="195" spans="1:34" s="4" customFormat="1" outlineLevel="1">
      <c r="A195" s="106"/>
      <c r="B195" s="106"/>
      <c r="C195" s="106"/>
      <c r="D195" s="106"/>
      <c r="E195"/>
      <c r="F195" t="s">
        <v>655</v>
      </c>
      <c r="G195" s="247" t="s">
        <v>120</v>
      </c>
      <c r="H195" s="243">
        <f t="shared" si="88"/>
        <v>0</v>
      </c>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3"/>
    </row>
    <row r="196" spans="1:34" s="4" customFormat="1" outlineLevel="1">
      <c r="A196" s="106"/>
      <c r="B196" s="106"/>
      <c r="C196" s="106"/>
      <c r="D196" s="106"/>
      <c r="E196"/>
      <c r="F196" t="s">
        <v>656</v>
      </c>
      <c r="G196" s="247" t="s">
        <v>120</v>
      </c>
      <c r="H196" s="243">
        <f t="shared" si="88"/>
        <v>0</v>
      </c>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3"/>
    </row>
    <row r="197" spans="1:34" s="106" customFormat="1" ht="15" customHeight="1" outlineLevel="1">
      <c r="E197"/>
      <c r="F197"/>
      <c r="G197" s="246"/>
    </row>
    <row r="198" spans="1:34" s="106" customFormat="1" outlineLevel="1">
      <c r="E198"/>
      <c r="F198" t="s">
        <v>657</v>
      </c>
      <c r="G198" s="247" t="s">
        <v>120</v>
      </c>
      <c r="H198" s="243">
        <f t="shared" ref="H198" si="89">SUMIF($I$9:$AG$9,1,I198:AG198)</f>
        <v>0</v>
      </c>
      <c r="I198" s="600">
        <f t="shared" ref="I198:AG198" si="90">SUM(I193:I196)</f>
        <v>0</v>
      </c>
      <c r="J198" s="630">
        <f t="shared" si="90"/>
        <v>0</v>
      </c>
      <c r="K198" s="630">
        <f t="shared" si="90"/>
        <v>0</v>
      </c>
      <c r="L198" s="630">
        <f t="shared" si="90"/>
        <v>0</v>
      </c>
      <c r="M198" s="630">
        <f t="shared" si="90"/>
        <v>0</v>
      </c>
      <c r="N198" s="630">
        <f t="shared" si="90"/>
        <v>0</v>
      </c>
      <c r="O198" s="630">
        <f t="shared" si="90"/>
        <v>0</v>
      </c>
      <c r="P198" s="630">
        <f t="shared" si="90"/>
        <v>0</v>
      </c>
      <c r="Q198" s="630">
        <f t="shared" si="90"/>
        <v>0</v>
      </c>
      <c r="R198" s="630">
        <f t="shared" si="90"/>
        <v>0</v>
      </c>
      <c r="S198" s="630">
        <f t="shared" si="90"/>
        <v>0</v>
      </c>
      <c r="T198" s="630">
        <f t="shared" si="90"/>
        <v>0</v>
      </c>
      <c r="U198" s="630">
        <f t="shared" si="90"/>
        <v>0</v>
      </c>
      <c r="V198" s="630">
        <f t="shared" si="90"/>
        <v>0</v>
      </c>
      <c r="W198" s="630">
        <f t="shared" si="90"/>
        <v>0</v>
      </c>
      <c r="X198" s="630">
        <f t="shared" si="90"/>
        <v>0</v>
      </c>
      <c r="Y198" s="630">
        <f t="shared" si="90"/>
        <v>0</v>
      </c>
      <c r="Z198" s="630">
        <f t="shared" si="90"/>
        <v>0</v>
      </c>
      <c r="AA198" s="630">
        <f t="shared" si="90"/>
        <v>0</v>
      </c>
      <c r="AB198" s="630">
        <f t="shared" si="90"/>
        <v>0</v>
      </c>
      <c r="AC198" s="630">
        <f t="shared" si="90"/>
        <v>0</v>
      </c>
      <c r="AD198" s="630">
        <f t="shared" si="90"/>
        <v>0</v>
      </c>
      <c r="AE198" s="630">
        <f t="shared" si="90"/>
        <v>0</v>
      </c>
      <c r="AF198" s="630">
        <f t="shared" si="90"/>
        <v>0</v>
      </c>
      <c r="AG198" s="630">
        <f t="shared" si="90"/>
        <v>0</v>
      </c>
    </row>
    <row r="199" spans="1:34" s="106" customFormat="1" ht="15" customHeight="1" outlineLevel="1">
      <c r="E199"/>
      <c r="F199"/>
      <c r="G199" s="246"/>
    </row>
    <row r="200" spans="1:34" s="4" customFormat="1" outlineLevel="1">
      <c r="A200" s="106"/>
      <c r="B200" s="106"/>
      <c r="C200" s="106"/>
      <c r="D200" s="106"/>
      <c r="E200"/>
      <c r="F200" t="s">
        <v>658</v>
      </c>
      <c r="G200" s="247" t="s">
        <v>120</v>
      </c>
      <c r="H200" s="243">
        <f>SUMIF($I$7:$AG$7,1,I200:AG200)</f>
        <v>0</v>
      </c>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3"/>
    </row>
    <row r="201" spans="1:34" s="4" customFormat="1" outlineLevel="1">
      <c r="A201" s="106"/>
      <c r="B201" s="106"/>
      <c r="C201" s="106"/>
      <c r="D201" s="106"/>
      <c r="E201"/>
      <c r="F201" t="s">
        <v>659</v>
      </c>
      <c r="G201" s="247" t="s">
        <v>120</v>
      </c>
      <c r="H201" s="243">
        <f t="shared" ref="H201" si="91">SUMIF($I$9:$AG$9,1,I201:AG201)</f>
        <v>0</v>
      </c>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3"/>
    </row>
    <row r="202" spans="1:34" s="4" customFormat="1" outlineLevel="1">
      <c r="A202" s="106"/>
      <c r="B202" s="106"/>
      <c r="C202" s="106"/>
      <c r="D202" s="106"/>
      <c r="E202"/>
      <c r="F202" t="s">
        <v>660</v>
      </c>
      <c r="G202" s="247" t="s">
        <v>120</v>
      </c>
      <c r="H202" s="243">
        <f t="shared" ref="H202:H203" si="92">SUMIF($I$7:$AG$7,1,I202:AG202)</f>
        <v>0</v>
      </c>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3"/>
    </row>
    <row r="203" spans="1:34" s="4" customFormat="1">
      <c r="A203" s="106"/>
      <c r="B203" s="106"/>
      <c r="C203" s="106"/>
      <c r="D203" s="106"/>
      <c r="E203"/>
      <c r="F203" t="s">
        <v>661</v>
      </c>
      <c r="G203" s="247" t="s">
        <v>120</v>
      </c>
      <c r="H203" s="243">
        <f t="shared" si="92"/>
        <v>0</v>
      </c>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3"/>
    </row>
    <row r="204" spans="1:34" s="106" customFormat="1" outlineLevel="1">
      <c r="E204"/>
      <c r="F204"/>
      <c r="G204" s="246"/>
    </row>
    <row r="205" spans="1:34" s="106" customFormat="1" outlineLevel="1">
      <c r="E205"/>
      <c r="F205" t="s">
        <v>662</v>
      </c>
      <c r="G205" s="247" t="s">
        <v>120</v>
      </c>
      <c r="H205" s="243">
        <f t="shared" ref="H205" si="93">SUMIF($I$9:$AG$9,1,I205:AG205)</f>
        <v>0</v>
      </c>
      <c r="I205" s="600">
        <f t="shared" ref="I205:AG205" si="94">I198+SUM(I200:I203)</f>
        <v>0</v>
      </c>
      <c r="J205" s="630">
        <f t="shared" si="94"/>
        <v>0</v>
      </c>
      <c r="K205" s="630">
        <f t="shared" si="94"/>
        <v>0</v>
      </c>
      <c r="L205" s="630">
        <f t="shared" si="94"/>
        <v>0</v>
      </c>
      <c r="M205" s="630">
        <f t="shared" si="94"/>
        <v>0</v>
      </c>
      <c r="N205" s="630">
        <f t="shared" si="94"/>
        <v>0</v>
      </c>
      <c r="O205" s="630">
        <f t="shared" si="94"/>
        <v>0</v>
      </c>
      <c r="P205" s="630">
        <f t="shared" si="94"/>
        <v>0</v>
      </c>
      <c r="Q205" s="630">
        <f t="shared" si="94"/>
        <v>0</v>
      </c>
      <c r="R205" s="630">
        <f t="shared" si="94"/>
        <v>0</v>
      </c>
      <c r="S205" s="630">
        <f t="shared" si="94"/>
        <v>0</v>
      </c>
      <c r="T205" s="630">
        <f t="shared" si="94"/>
        <v>0</v>
      </c>
      <c r="U205" s="630">
        <f t="shared" si="94"/>
        <v>0</v>
      </c>
      <c r="V205" s="630">
        <f t="shared" si="94"/>
        <v>0</v>
      </c>
      <c r="W205" s="630">
        <f t="shared" si="94"/>
        <v>0</v>
      </c>
      <c r="X205" s="630">
        <f t="shared" si="94"/>
        <v>0</v>
      </c>
      <c r="Y205" s="630">
        <f t="shared" si="94"/>
        <v>0</v>
      </c>
      <c r="Z205" s="630">
        <f t="shared" si="94"/>
        <v>0</v>
      </c>
      <c r="AA205" s="630">
        <f t="shared" si="94"/>
        <v>0</v>
      </c>
      <c r="AB205" s="630">
        <f t="shared" si="94"/>
        <v>0</v>
      </c>
      <c r="AC205" s="630">
        <f t="shared" si="94"/>
        <v>0</v>
      </c>
      <c r="AD205" s="630">
        <f t="shared" si="94"/>
        <v>0</v>
      </c>
      <c r="AE205" s="630">
        <f t="shared" si="94"/>
        <v>0</v>
      </c>
      <c r="AF205" s="630">
        <f t="shared" si="94"/>
        <v>0</v>
      </c>
      <c r="AG205" s="630">
        <f t="shared" si="94"/>
        <v>0</v>
      </c>
    </row>
    <row r="206" spans="1:34" s="106" customFormat="1" outlineLevel="1">
      <c r="E206"/>
      <c r="F206"/>
      <c r="G206" s="246"/>
    </row>
    <row r="207" spans="1:34" s="4" customFormat="1" outlineLevel="1">
      <c r="A207" s="106"/>
      <c r="B207" s="106"/>
      <c r="C207" s="106"/>
      <c r="D207" s="106"/>
      <c r="E207"/>
      <c r="F207" t="s">
        <v>663</v>
      </c>
      <c r="G207" s="247" t="s">
        <v>120</v>
      </c>
      <c r="H207" s="243">
        <f t="shared" ref="H207" si="95">SUMIF($I$9:$AG$9,1,I207:AG207)</f>
        <v>0</v>
      </c>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3"/>
    </row>
    <row r="208" spans="1:34" s="106" customFormat="1" outlineLevel="1">
      <c r="E208"/>
      <c r="F208"/>
      <c r="G208" s="246"/>
    </row>
    <row r="209" spans="1:34" s="106" customFormat="1" outlineLevel="1">
      <c r="E209"/>
      <c r="F209" t="s">
        <v>664</v>
      </c>
      <c r="G209" s="247" t="s">
        <v>120</v>
      </c>
      <c r="H209" s="243">
        <f t="shared" ref="H209" si="96">SUMIF($I$9:$AG$9,1,I209:AG209)</f>
        <v>0</v>
      </c>
      <c r="I209" s="600">
        <f t="shared" ref="I209:AG209" si="97">I205+I207</f>
        <v>0</v>
      </c>
      <c r="J209" s="630">
        <f t="shared" si="97"/>
        <v>0</v>
      </c>
      <c r="K209" s="630">
        <f t="shared" si="97"/>
        <v>0</v>
      </c>
      <c r="L209" s="630">
        <f t="shared" si="97"/>
        <v>0</v>
      </c>
      <c r="M209" s="630">
        <f t="shared" si="97"/>
        <v>0</v>
      </c>
      <c r="N209" s="630">
        <f t="shared" si="97"/>
        <v>0</v>
      </c>
      <c r="O209" s="630">
        <f t="shared" si="97"/>
        <v>0</v>
      </c>
      <c r="P209" s="630">
        <f t="shared" si="97"/>
        <v>0</v>
      </c>
      <c r="Q209" s="630">
        <f t="shared" si="97"/>
        <v>0</v>
      </c>
      <c r="R209" s="630">
        <f t="shared" si="97"/>
        <v>0</v>
      </c>
      <c r="S209" s="630">
        <f t="shared" si="97"/>
        <v>0</v>
      </c>
      <c r="T209" s="630">
        <f t="shared" si="97"/>
        <v>0</v>
      </c>
      <c r="U209" s="630">
        <f t="shared" si="97"/>
        <v>0</v>
      </c>
      <c r="V209" s="630">
        <f t="shared" si="97"/>
        <v>0</v>
      </c>
      <c r="W209" s="630">
        <f t="shared" si="97"/>
        <v>0</v>
      </c>
      <c r="X209" s="630">
        <f t="shared" si="97"/>
        <v>0</v>
      </c>
      <c r="Y209" s="630">
        <f t="shared" si="97"/>
        <v>0</v>
      </c>
      <c r="Z209" s="630">
        <f t="shared" si="97"/>
        <v>0</v>
      </c>
      <c r="AA209" s="630">
        <f t="shared" si="97"/>
        <v>0</v>
      </c>
      <c r="AB209" s="630">
        <f t="shared" si="97"/>
        <v>0</v>
      </c>
      <c r="AC209" s="630">
        <f t="shared" si="97"/>
        <v>0</v>
      </c>
      <c r="AD209" s="630">
        <f t="shared" si="97"/>
        <v>0</v>
      </c>
      <c r="AE209" s="630">
        <f t="shared" si="97"/>
        <v>0</v>
      </c>
      <c r="AF209" s="630">
        <f t="shared" si="97"/>
        <v>0</v>
      </c>
      <c r="AG209" s="630">
        <f t="shared" si="97"/>
        <v>0</v>
      </c>
    </row>
    <row r="210" spans="1:34" s="106" customFormat="1" outlineLevel="1">
      <c r="E210"/>
      <c r="F210"/>
      <c r="G210" s="246"/>
    </row>
    <row r="211" spans="1:34" s="106" customFormat="1" outlineLevel="1">
      <c r="E211"/>
      <c r="F211" t="s">
        <v>665</v>
      </c>
      <c r="G211" s="247" t="s">
        <v>120</v>
      </c>
      <c r="H211" s="243">
        <f t="shared" ref="H211" si="98">SUMIF($I$9:$AG$9,1,I211:AG211)</f>
        <v>0</v>
      </c>
      <c r="I211" s="600">
        <f t="shared" ref="I211:AG211" si="99">MAX(I209+H215,0)</f>
        <v>0</v>
      </c>
      <c r="J211" s="630">
        <f t="shared" si="99"/>
        <v>0</v>
      </c>
      <c r="K211" s="630">
        <f t="shared" si="99"/>
        <v>0</v>
      </c>
      <c r="L211" s="630">
        <f t="shared" si="99"/>
        <v>0</v>
      </c>
      <c r="M211" s="630">
        <f t="shared" si="99"/>
        <v>0</v>
      </c>
      <c r="N211" s="630">
        <f t="shared" si="99"/>
        <v>0</v>
      </c>
      <c r="O211" s="630">
        <f t="shared" si="99"/>
        <v>0</v>
      </c>
      <c r="P211" s="630">
        <f t="shared" si="99"/>
        <v>0</v>
      </c>
      <c r="Q211" s="630">
        <f t="shared" si="99"/>
        <v>0</v>
      </c>
      <c r="R211" s="630">
        <f t="shared" si="99"/>
        <v>0</v>
      </c>
      <c r="S211" s="630">
        <f t="shared" si="99"/>
        <v>0</v>
      </c>
      <c r="T211" s="630">
        <f t="shared" si="99"/>
        <v>0</v>
      </c>
      <c r="U211" s="630">
        <f t="shared" si="99"/>
        <v>0</v>
      </c>
      <c r="V211" s="630">
        <f t="shared" si="99"/>
        <v>0</v>
      </c>
      <c r="W211" s="630">
        <f t="shared" si="99"/>
        <v>0</v>
      </c>
      <c r="X211" s="630">
        <f t="shared" si="99"/>
        <v>0</v>
      </c>
      <c r="Y211" s="630">
        <f t="shared" si="99"/>
        <v>0</v>
      </c>
      <c r="Z211" s="630">
        <f t="shared" si="99"/>
        <v>0</v>
      </c>
      <c r="AA211" s="630">
        <f t="shared" si="99"/>
        <v>0</v>
      </c>
      <c r="AB211" s="630">
        <f t="shared" si="99"/>
        <v>0</v>
      </c>
      <c r="AC211" s="630">
        <f t="shared" si="99"/>
        <v>0</v>
      </c>
      <c r="AD211" s="630">
        <f t="shared" si="99"/>
        <v>0</v>
      </c>
      <c r="AE211" s="630">
        <f t="shared" si="99"/>
        <v>0</v>
      </c>
      <c r="AF211" s="630">
        <f t="shared" si="99"/>
        <v>0</v>
      </c>
      <c r="AG211" s="630">
        <f t="shared" si="99"/>
        <v>0</v>
      </c>
    </row>
    <row r="212" spans="1:34" s="106" customFormat="1" ht="15" customHeight="1" outlineLevel="1">
      <c r="E212"/>
      <c r="F212"/>
      <c r="G212" s="246"/>
    </row>
    <row r="213" spans="1:34" s="106" customFormat="1" outlineLevel="1">
      <c r="E213"/>
      <c r="F213" t="s">
        <v>666</v>
      </c>
      <c r="G213" s="246"/>
      <c r="H213" s="243">
        <f t="shared" ref="H213" si="100">SUMIF($I$9:$AG$9,1,I213:AG213)</f>
        <v>0</v>
      </c>
      <c r="I213" s="244">
        <f t="shared" ref="I213:AG213" si="101">I209+I211</f>
        <v>0</v>
      </c>
      <c r="J213" s="244">
        <f t="shared" si="101"/>
        <v>0</v>
      </c>
      <c r="K213" s="244">
        <f t="shared" si="101"/>
        <v>0</v>
      </c>
      <c r="L213" s="244">
        <f t="shared" si="101"/>
        <v>0</v>
      </c>
      <c r="M213" s="244">
        <f t="shared" si="101"/>
        <v>0</v>
      </c>
      <c r="N213" s="244">
        <f t="shared" si="101"/>
        <v>0</v>
      </c>
      <c r="O213" s="244">
        <f t="shared" si="101"/>
        <v>0</v>
      </c>
      <c r="P213" s="244">
        <f t="shared" si="101"/>
        <v>0</v>
      </c>
      <c r="Q213" s="244">
        <f t="shared" si="101"/>
        <v>0</v>
      </c>
      <c r="R213" s="244">
        <f t="shared" si="101"/>
        <v>0</v>
      </c>
      <c r="S213" s="244">
        <f t="shared" si="101"/>
        <v>0</v>
      </c>
      <c r="T213" s="244">
        <f t="shared" si="101"/>
        <v>0</v>
      </c>
      <c r="U213" s="244">
        <f t="shared" si="101"/>
        <v>0</v>
      </c>
      <c r="V213" s="244">
        <f t="shared" si="101"/>
        <v>0</v>
      </c>
      <c r="W213" s="244">
        <f t="shared" si="101"/>
        <v>0</v>
      </c>
      <c r="X213" s="244">
        <f t="shared" si="101"/>
        <v>0</v>
      </c>
      <c r="Y213" s="244">
        <f t="shared" si="101"/>
        <v>0</v>
      </c>
      <c r="Z213" s="244">
        <f t="shared" si="101"/>
        <v>0</v>
      </c>
      <c r="AA213" s="244">
        <f t="shared" si="101"/>
        <v>0</v>
      </c>
      <c r="AB213" s="244">
        <f t="shared" si="101"/>
        <v>0</v>
      </c>
      <c r="AC213" s="244">
        <f t="shared" si="101"/>
        <v>0</v>
      </c>
      <c r="AD213" s="244">
        <f t="shared" si="101"/>
        <v>0</v>
      </c>
      <c r="AE213" s="244">
        <f t="shared" si="101"/>
        <v>0</v>
      </c>
      <c r="AF213" s="244">
        <f t="shared" si="101"/>
        <v>0</v>
      </c>
      <c r="AG213" s="244">
        <f t="shared" si="101"/>
        <v>0</v>
      </c>
    </row>
    <row r="214" spans="1:34" s="106" customFormat="1" outlineLevel="1">
      <c r="E214"/>
      <c r="F214" t="s">
        <v>667</v>
      </c>
      <c r="G214" s="246"/>
      <c r="I214" s="244">
        <f t="shared" ref="I214:AG214" si="102">H215</f>
        <v>0</v>
      </c>
      <c r="J214" s="244">
        <f t="shared" si="102"/>
        <v>0</v>
      </c>
      <c r="K214" s="244">
        <f t="shared" si="102"/>
        <v>0</v>
      </c>
      <c r="L214" s="244">
        <f t="shared" si="102"/>
        <v>0</v>
      </c>
      <c r="M214" s="244">
        <f t="shared" si="102"/>
        <v>0</v>
      </c>
      <c r="N214" s="244">
        <f t="shared" si="102"/>
        <v>0</v>
      </c>
      <c r="O214" s="244">
        <f t="shared" si="102"/>
        <v>0</v>
      </c>
      <c r="P214" s="244">
        <f t="shared" si="102"/>
        <v>0</v>
      </c>
      <c r="Q214" s="244">
        <f t="shared" si="102"/>
        <v>0</v>
      </c>
      <c r="R214" s="244">
        <f t="shared" si="102"/>
        <v>0</v>
      </c>
      <c r="S214" s="244">
        <f t="shared" si="102"/>
        <v>0</v>
      </c>
      <c r="T214" s="244">
        <f t="shared" si="102"/>
        <v>0</v>
      </c>
      <c r="U214" s="244">
        <f t="shared" si="102"/>
        <v>0</v>
      </c>
      <c r="V214" s="244">
        <f t="shared" si="102"/>
        <v>0</v>
      </c>
      <c r="W214" s="244">
        <f t="shared" si="102"/>
        <v>0</v>
      </c>
      <c r="X214" s="244">
        <f t="shared" si="102"/>
        <v>0</v>
      </c>
      <c r="Y214" s="244">
        <f t="shared" si="102"/>
        <v>0</v>
      </c>
      <c r="Z214" s="244">
        <f t="shared" si="102"/>
        <v>0</v>
      </c>
      <c r="AA214" s="244">
        <f t="shared" si="102"/>
        <v>0</v>
      </c>
      <c r="AB214" s="244">
        <f t="shared" si="102"/>
        <v>0</v>
      </c>
      <c r="AC214" s="244">
        <f t="shared" si="102"/>
        <v>0</v>
      </c>
      <c r="AD214" s="244">
        <f t="shared" si="102"/>
        <v>0</v>
      </c>
      <c r="AE214" s="244">
        <f t="shared" si="102"/>
        <v>0</v>
      </c>
      <c r="AF214" s="244">
        <f t="shared" si="102"/>
        <v>0</v>
      </c>
      <c r="AG214" s="244">
        <f t="shared" si="102"/>
        <v>0</v>
      </c>
    </row>
    <row r="215" spans="1:34" s="106" customFormat="1" outlineLevel="1">
      <c r="E215"/>
      <c r="F215" t="s">
        <v>668</v>
      </c>
      <c r="G215" s="246"/>
      <c r="H215" s="108"/>
      <c r="I215" s="600">
        <f t="shared" ref="I215:AG215" si="103">SUM(I213:I214)</f>
        <v>0</v>
      </c>
      <c r="J215" s="630">
        <f t="shared" si="103"/>
        <v>0</v>
      </c>
      <c r="K215" s="630">
        <f t="shared" si="103"/>
        <v>0</v>
      </c>
      <c r="L215" s="630">
        <f t="shared" si="103"/>
        <v>0</v>
      </c>
      <c r="M215" s="630">
        <f t="shared" si="103"/>
        <v>0</v>
      </c>
      <c r="N215" s="630">
        <f t="shared" si="103"/>
        <v>0</v>
      </c>
      <c r="O215" s="630">
        <f t="shared" si="103"/>
        <v>0</v>
      </c>
      <c r="P215" s="630">
        <f t="shared" si="103"/>
        <v>0</v>
      </c>
      <c r="Q215" s="630">
        <f t="shared" si="103"/>
        <v>0</v>
      </c>
      <c r="R215" s="630">
        <f t="shared" si="103"/>
        <v>0</v>
      </c>
      <c r="S215" s="630">
        <f t="shared" si="103"/>
        <v>0</v>
      </c>
      <c r="T215" s="630">
        <f t="shared" si="103"/>
        <v>0</v>
      </c>
      <c r="U215" s="630">
        <f t="shared" si="103"/>
        <v>0</v>
      </c>
      <c r="V215" s="630">
        <f t="shared" si="103"/>
        <v>0</v>
      </c>
      <c r="W215" s="630">
        <f t="shared" si="103"/>
        <v>0</v>
      </c>
      <c r="X215" s="630">
        <f t="shared" si="103"/>
        <v>0</v>
      </c>
      <c r="Y215" s="630">
        <f t="shared" si="103"/>
        <v>0</v>
      </c>
      <c r="Z215" s="630">
        <f t="shared" si="103"/>
        <v>0</v>
      </c>
      <c r="AA215" s="630">
        <f t="shared" si="103"/>
        <v>0</v>
      </c>
      <c r="AB215" s="630">
        <f t="shared" si="103"/>
        <v>0</v>
      </c>
      <c r="AC215" s="630">
        <f t="shared" si="103"/>
        <v>0</v>
      </c>
      <c r="AD215" s="630">
        <f t="shared" si="103"/>
        <v>0</v>
      </c>
      <c r="AE215" s="630">
        <f t="shared" si="103"/>
        <v>0</v>
      </c>
      <c r="AF215" s="630">
        <f t="shared" si="103"/>
        <v>0</v>
      </c>
      <c r="AG215" s="630">
        <f t="shared" si="103"/>
        <v>0</v>
      </c>
    </row>
    <row r="216" spans="1:34" s="106" customFormat="1" outlineLevel="1">
      <c r="E216"/>
      <c r="F216"/>
      <c r="G216" s="246"/>
    </row>
    <row r="217" spans="1:34" s="106" customFormat="1" outlineLevel="1">
      <c r="E217" s="116" t="s">
        <v>669</v>
      </c>
      <c r="F217" s="141"/>
      <c r="G217" s="246"/>
    </row>
    <row r="218" spans="1:34" s="106" customFormat="1" outlineLevel="1">
      <c r="E218"/>
      <c r="F218" s="116" t="s">
        <v>186</v>
      </c>
      <c r="G218" s="247" t="s">
        <v>120</v>
      </c>
      <c r="H218" s="243">
        <f t="shared" ref="H218" si="104">SUMIF($I$9:$AG$9,1,I218:AG218)</f>
        <v>0</v>
      </c>
      <c r="I218" s="600">
        <f t="shared" ref="I218:AG218" si="105">I205</f>
        <v>0</v>
      </c>
      <c r="J218" s="630">
        <f t="shared" si="105"/>
        <v>0</v>
      </c>
      <c r="K218" s="630">
        <f t="shared" si="105"/>
        <v>0</v>
      </c>
      <c r="L218" s="630">
        <f t="shared" si="105"/>
        <v>0</v>
      </c>
      <c r="M218" s="630">
        <f t="shared" si="105"/>
        <v>0</v>
      </c>
      <c r="N218" s="630">
        <f t="shared" si="105"/>
        <v>0</v>
      </c>
      <c r="O218" s="630">
        <f t="shared" si="105"/>
        <v>0</v>
      </c>
      <c r="P218" s="630">
        <f t="shared" si="105"/>
        <v>0</v>
      </c>
      <c r="Q218" s="630">
        <f t="shared" si="105"/>
        <v>0</v>
      </c>
      <c r="R218" s="630">
        <f t="shared" si="105"/>
        <v>0</v>
      </c>
      <c r="S218" s="630">
        <f t="shared" si="105"/>
        <v>0</v>
      </c>
      <c r="T218" s="630">
        <f t="shared" si="105"/>
        <v>0</v>
      </c>
      <c r="U218" s="630">
        <f t="shared" si="105"/>
        <v>0</v>
      </c>
      <c r="V218" s="630">
        <f t="shared" si="105"/>
        <v>0</v>
      </c>
      <c r="W218" s="630">
        <f t="shared" si="105"/>
        <v>0</v>
      </c>
      <c r="X218" s="630">
        <f t="shared" si="105"/>
        <v>0</v>
      </c>
      <c r="Y218" s="630">
        <f t="shared" si="105"/>
        <v>0</v>
      </c>
      <c r="Z218" s="630">
        <f t="shared" si="105"/>
        <v>0</v>
      </c>
      <c r="AA218" s="630">
        <f t="shared" si="105"/>
        <v>0</v>
      </c>
      <c r="AB218" s="630">
        <f t="shared" si="105"/>
        <v>0</v>
      </c>
      <c r="AC218" s="630">
        <f t="shared" si="105"/>
        <v>0</v>
      </c>
      <c r="AD218" s="630">
        <f t="shared" si="105"/>
        <v>0</v>
      </c>
      <c r="AE218" s="630">
        <f t="shared" si="105"/>
        <v>0</v>
      </c>
      <c r="AF218" s="630">
        <f t="shared" si="105"/>
        <v>0</v>
      </c>
      <c r="AG218" s="630">
        <f t="shared" si="105"/>
        <v>0</v>
      </c>
    </row>
    <row r="219" spans="1:34" s="106" customFormat="1" outlineLevel="1">
      <c r="E219"/>
      <c r="F219"/>
      <c r="G219" s="246"/>
    </row>
    <row r="220" spans="1:34" s="106" customFormat="1" outlineLevel="1">
      <c r="E220"/>
      <c r="F220" s="116" t="s">
        <v>670</v>
      </c>
      <c r="G220" s="246"/>
    </row>
    <row r="221" spans="1:34" s="4" customFormat="1" outlineLevel="1">
      <c r="A221" s="106"/>
      <c r="B221" s="106"/>
      <c r="C221" s="106"/>
      <c r="D221" s="106"/>
      <c r="E221"/>
      <c r="F221" t="s">
        <v>671</v>
      </c>
      <c r="G221" s="247" t="s">
        <v>120</v>
      </c>
      <c r="H221" s="106"/>
      <c r="I221" s="245">
        <f t="shared" ref="I221:AG221" si="106">H226</f>
        <v>0</v>
      </c>
      <c r="J221" s="245">
        <f t="shared" si="106"/>
        <v>0</v>
      </c>
      <c r="K221" s="245">
        <f t="shared" si="106"/>
        <v>0</v>
      </c>
      <c r="L221" s="245">
        <f t="shared" si="106"/>
        <v>0</v>
      </c>
      <c r="M221" s="245">
        <f t="shared" si="106"/>
        <v>0</v>
      </c>
      <c r="N221" s="245">
        <f t="shared" si="106"/>
        <v>0</v>
      </c>
      <c r="O221" s="245">
        <f t="shared" si="106"/>
        <v>0</v>
      </c>
      <c r="P221" s="245">
        <f t="shared" si="106"/>
        <v>0</v>
      </c>
      <c r="Q221" s="245">
        <f t="shared" si="106"/>
        <v>0</v>
      </c>
      <c r="R221" s="245">
        <f t="shared" si="106"/>
        <v>0</v>
      </c>
      <c r="S221" s="245">
        <f t="shared" si="106"/>
        <v>0</v>
      </c>
      <c r="T221" s="245">
        <f t="shared" si="106"/>
        <v>0</v>
      </c>
      <c r="U221" s="245">
        <f t="shared" si="106"/>
        <v>0</v>
      </c>
      <c r="V221" s="245">
        <f t="shared" si="106"/>
        <v>0</v>
      </c>
      <c r="W221" s="245">
        <f t="shared" si="106"/>
        <v>0</v>
      </c>
      <c r="X221" s="245">
        <f t="shared" si="106"/>
        <v>0</v>
      </c>
      <c r="Y221" s="245">
        <f t="shared" si="106"/>
        <v>0</v>
      </c>
      <c r="Z221" s="245">
        <f t="shared" si="106"/>
        <v>0</v>
      </c>
      <c r="AA221" s="245">
        <f t="shared" si="106"/>
        <v>0</v>
      </c>
      <c r="AB221" s="245">
        <f t="shared" si="106"/>
        <v>0</v>
      </c>
      <c r="AC221" s="245">
        <f t="shared" si="106"/>
        <v>0</v>
      </c>
      <c r="AD221" s="245">
        <f t="shared" si="106"/>
        <v>0</v>
      </c>
      <c r="AE221" s="245">
        <f t="shared" si="106"/>
        <v>0</v>
      </c>
      <c r="AF221" s="245">
        <f t="shared" si="106"/>
        <v>0</v>
      </c>
      <c r="AG221" s="245">
        <f t="shared" si="106"/>
        <v>0</v>
      </c>
      <c r="AH221" s="3"/>
    </row>
    <row r="222" spans="1:34" s="4" customFormat="1" outlineLevel="1">
      <c r="A222" s="106"/>
      <c r="B222" s="106"/>
      <c r="C222" s="106"/>
      <c r="D222" s="106"/>
      <c r="E222"/>
      <c r="F222" t="s">
        <v>672</v>
      </c>
      <c r="G222" s="247" t="s">
        <v>120</v>
      </c>
      <c r="H222" s="243">
        <f t="shared" ref="H222:H223" si="107">SUMIF($I$7:$AG$7,1,I222:AG222)</f>
        <v>0</v>
      </c>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3"/>
    </row>
    <row r="223" spans="1:34" s="4" customFormat="1" outlineLevel="1">
      <c r="A223" s="106"/>
      <c r="B223" s="106"/>
      <c r="C223" s="106"/>
      <c r="D223" s="106"/>
      <c r="E223"/>
      <c r="F223" t="s">
        <v>673</v>
      </c>
      <c r="G223" s="247" t="s">
        <v>120</v>
      </c>
      <c r="H223" s="243">
        <f t="shared" si="107"/>
        <v>0</v>
      </c>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3"/>
    </row>
    <row r="224" spans="1:34" s="4" customFormat="1" outlineLevel="1">
      <c r="A224" s="106"/>
      <c r="B224" s="106"/>
      <c r="C224" s="106"/>
      <c r="D224" s="106"/>
      <c r="E224"/>
      <c r="F224" t="s">
        <v>210</v>
      </c>
      <c r="G224" s="247" t="s">
        <v>120</v>
      </c>
      <c r="H224" s="584" cm="1">
        <f t="array" ref="H224">SUMPRODUCT((($I$7:$AG$7)=1)*I224:AG224)+SUMPRODUCT((($I$9:$AG$9)=1)*I224:AG224)-SUMPRODUCT((($I$8:$AG$8)=1)*I224:AG224)</f>
        <v>0</v>
      </c>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3"/>
    </row>
    <row r="225" spans="1:34" s="4" customFormat="1" outlineLevel="1">
      <c r="A225" s="106"/>
      <c r="B225" s="106"/>
      <c r="C225" s="106"/>
      <c r="D225" s="106"/>
      <c r="E225"/>
      <c r="F225" t="s">
        <v>674</v>
      </c>
      <c r="G225" s="247" t="s">
        <v>120</v>
      </c>
      <c r="H225" s="243">
        <f t="shared" ref="H225" si="108">SUMIF($I$9:$AG$9,1,I225:AG225)</f>
        <v>0</v>
      </c>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3"/>
    </row>
    <row r="226" spans="1:34" s="106" customFormat="1" outlineLevel="1">
      <c r="E226"/>
      <c r="F226" t="s">
        <v>675</v>
      </c>
      <c r="G226" s="247" t="s">
        <v>120</v>
      </c>
      <c r="H226" s="108"/>
      <c r="I226" s="600">
        <f t="shared" ref="I226:AG226" si="109">SUM(I221:I225)</f>
        <v>0</v>
      </c>
      <c r="J226" s="630">
        <f t="shared" si="109"/>
        <v>0</v>
      </c>
      <c r="K226" s="630">
        <f t="shared" si="109"/>
        <v>0</v>
      </c>
      <c r="L226" s="630">
        <f t="shared" si="109"/>
        <v>0</v>
      </c>
      <c r="M226" s="630">
        <f t="shared" si="109"/>
        <v>0</v>
      </c>
      <c r="N226" s="630">
        <f t="shared" si="109"/>
        <v>0</v>
      </c>
      <c r="O226" s="630">
        <f t="shared" si="109"/>
        <v>0</v>
      </c>
      <c r="P226" s="630">
        <f t="shared" si="109"/>
        <v>0</v>
      </c>
      <c r="Q226" s="630">
        <f t="shared" si="109"/>
        <v>0</v>
      </c>
      <c r="R226" s="630">
        <f t="shared" si="109"/>
        <v>0</v>
      </c>
      <c r="S226" s="630">
        <f t="shared" si="109"/>
        <v>0</v>
      </c>
      <c r="T226" s="630">
        <f t="shared" si="109"/>
        <v>0</v>
      </c>
      <c r="U226" s="630">
        <f t="shared" si="109"/>
        <v>0</v>
      </c>
      <c r="V226" s="630">
        <f t="shared" si="109"/>
        <v>0</v>
      </c>
      <c r="W226" s="630">
        <f t="shared" si="109"/>
        <v>0</v>
      </c>
      <c r="X226" s="630">
        <f t="shared" si="109"/>
        <v>0</v>
      </c>
      <c r="Y226" s="630">
        <f t="shared" si="109"/>
        <v>0</v>
      </c>
      <c r="Z226" s="630">
        <f t="shared" si="109"/>
        <v>0</v>
      </c>
      <c r="AA226" s="630">
        <f t="shared" si="109"/>
        <v>0</v>
      </c>
      <c r="AB226" s="630">
        <f t="shared" si="109"/>
        <v>0</v>
      </c>
      <c r="AC226" s="630">
        <f t="shared" si="109"/>
        <v>0</v>
      </c>
      <c r="AD226" s="630">
        <f t="shared" si="109"/>
        <v>0</v>
      </c>
      <c r="AE226" s="630">
        <f t="shared" si="109"/>
        <v>0</v>
      </c>
      <c r="AF226" s="630">
        <f t="shared" si="109"/>
        <v>0</v>
      </c>
      <c r="AG226" s="630">
        <f t="shared" si="109"/>
        <v>0</v>
      </c>
    </row>
    <row r="227" spans="1:34" s="106" customFormat="1" outlineLevel="1">
      <c r="E227"/>
      <c r="F227"/>
      <c r="G227" s="246"/>
    </row>
    <row r="228" spans="1:34" s="106" customFormat="1" outlineLevel="1">
      <c r="A228" s="583">
        <f t="shared" ref="A228" si="110">IF(B228="",0,1)</f>
        <v>0</v>
      </c>
      <c r="B228" s="130" t="str">
        <f>_xlfn.IFNA(IF(H228&gt;YEAR($G$4+($H$6*365)),"Debt term longer than PPA",""),"Error")</f>
        <v/>
      </c>
      <c r="E228"/>
      <c r="F228" t="s">
        <v>676</v>
      </c>
      <c r="G228" s="247" t="s">
        <v>193</v>
      </c>
      <c r="H228" s="243">
        <f>IF(H222=0,0,INDEX($I$5:$AG$5,MATCH(1,$I228:$AG228,0)))</f>
        <v>0</v>
      </c>
      <c r="I228" s="114">
        <f t="shared" ref="I228:AG228" si="111">IF(AND(H226&gt;0,I226=0),1,0)</f>
        <v>0</v>
      </c>
      <c r="J228" s="114">
        <f t="shared" si="111"/>
        <v>0</v>
      </c>
      <c r="K228" s="114">
        <f t="shared" si="111"/>
        <v>0</v>
      </c>
      <c r="L228" s="114">
        <f t="shared" si="111"/>
        <v>0</v>
      </c>
      <c r="M228" s="114">
        <f t="shared" si="111"/>
        <v>0</v>
      </c>
      <c r="N228" s="114">
        <f t="shared" si="111"/>
        <v>0</v>
      </c>
      <c r="O228" s="114">
        <f t="shared" si="111"/>
        <v>0</v>
      </c>
      <c r="P228" s="114">
        <f t="shared" si="111"/>
        <v>0</v>
      </c>
      <c r="Q228" s="114">
        <f t="shared" si="111"/>
        <v>0</v>
      </c>
      <c r="R228" s="114">
        <f t="shared" si="111"/>
        <v>0</v>
      </c>
      <c r="S228" s="114">
        <f t="shared" si="111"/>
        <v>0</v>
      </c>
      <c r="T228" s="114">
        <f t="shared" si="111"/>
        <v>0</v>
      </c>
      <c r="U228" s="114">
        <f t="shared" si="111"/>
        <v>0</v>
      </c>
      <c r="V228" s="114">
        <f t="shared" si="111"/>
        <v>0</v>
      </c>
      <c r="W228" s="114">
        <f t="shared" si="111"/>
        <v>0</v>
      </c>
      <c r="X228" s="114">
        <f t="shared" si="111"/>
        <v>0</v>
      </c>
      <c r="Y228" s="114">
        <f t="shared" si="111"/>
        <v>0</v>
      </c>
      <c r="Z228" s="114">
        <f t="shared" si="111"/>
        <v>0</v>
      </c>
      <c r="AA228" s="114">
        <f t="shared" si="111"/>
        <v>0</v>
      </c>
      <c r="AB228" s="114">
        <f t="shared" si="111"/>
        <v>0</v>
      </c>
      <c r="AC228" s="114">
        <f t="shared" si="111"/>
        <v>0</v>
      </c>
      <c r="AD228" s="114">
        <f t="shared" si="111"/>
        <v>0</v>
      </c>
      <c r="AE228" s="114">
        <f t="shared" si="111"/>
        <v>0</v>
      </c>
      <c r="AF228" s="114">
        <f t="shared" si="111"/>
        <v>0</v>
      </c>
      <c r="AG228" s="114">
        <f t="shared" si="111"/>
        <v>0</v>
      </c>
    </row>
    <row r="229" spans="1:34" s="106" customFormat="1" outlineLevel="1">
      <c r="G229" s="77"/>
    </row>
    <row r="230" spans="1:34">
      <c r="A230" s="165" t="s">
        <v>677</v>
      </c>
      <c r="B230" s="168"/>
      <c r="C230" s="165"/>
      <c r="D230" s="165"/>
      <c r="E230" s="165"/>
      <c r="F230" s="165"/>
      <c r="G230" s="206"/>
      <c r="H230" s="165"/>
      <c r="I230" s="165"/>
      <c r="J230" s="165"/>
      <c r="K230" s="165"/>
      <c r="L230" s="165"/>
      <c r="M230" s="165"/>
      <c r="N230" s="165"/>
      <c r="O230" s="165"/>
      <c r="P230" s="165"/>
      <c r="Q230" s="165"/>
      <c r="R230" s="165"/>
      <c r="S230" s="165"/>
      <c r="T230" s="165"/>
      <c r="U230" s="165"/>
      <c r="V230" s="165"/>
      <c r="W230" s="165"/>
      <c r="X230" s="165"/>
      <c r="Y230" s="165"/>
      <c r="Z230" s="165"/>
      <c r="AA230" s="165"/>
      <c r="AB230" s="165"/>
      <c r="AC230" s="165"/>
      <c r="AD230" s="165"/>
      <c r="AE230" s="165"/>
      <c r="AF230" s="165"/>
      <c r="AG230" s="165"/>
    </row>
    <row r="231" spans="1:34">
      <c r="G231" s="240"/>
      <c r="H231" s="106"/>
    </row>
    <row r="232" spans="1:34" hidden="1">
      <c r="H232" s="106"/>
    </row>
    <row r="233" spans="1:34" hidden="1">
      <c r="H233" s="601">
        <f>SUM(I233:AG233)</f>
        <v>0</v>
      </c>
    </row>
    <row r="234" spans="1:34" hidden="1">
      <c r="H234" s="106"/>
    </row>
    <row r="235" spans="1:34" hidden="1">
      <c r="H235" s="106"/>
    </row>
    <row r="236" spans="1:34" hidden="1">
      <c r="H236" s="601">
        <f>SUM(I236:AG236)</f>
        <v>0</v>
      </c>
    </row>
    <row r="237" spans="1:34" hidden="1">
      <c r="H237" s="601">
        <f>SUM(I237:AG237)</f>
        <v>0</v>
      </c>
    </row>
    <row r="238" spans="1:34" hidden="1">
      <c r="H238" s="601">
        <f>SUM(I238:AG238)</f>
        <v>0</v>
      </c>
    </row>
    <row r="239" spans="1:34" hidden="1">
      <c r="H239" s="601">
        <f>SUM(I239:AG239)</f>
        <v>0</v>
      </c>
    </row>
    <row r="240" spans="1:34" hidden="1">
      <c r="H240" s="106"/>
    </row>
    <row r="241" spans="8:8" hidden="1">
      <c r="H241" s="106"/>
    </row>
    <row r="242" spans="8:8" hidden="1">
      <c r="H242" s="601">
        <f>SUM(I242:AG242)</f>
        <v>0</v>
      </c>
    </row>
    <row r="243" spans="8:8" hidden="1">
      <c r="H243" s="601">
        <f>SUM(I243:AG243)</f>
        <v>0</v>
      </c>
    </row>
    <row r="244" spans="8:8" hidden="1">
      <c r="H244" s="601">
        <f>SUM(I244:AG244)</f>
        <v>0</v>
      </c>
    </row>
    <row r="245" spans="8:8" hidden="1">
      <c r="H245" s="601">
        <f>SUM(I245:AG245)</f>
        <v>0</v>
      </c>
    </row>
    <row r="246" spans="8:8" hidden="1">
      <c r="H246" s="106"/>
    </row>
    <row r="247" spans="8:8" hidden="1">
      <c r="H247" s="601">
        <f>SUM(I247:AG247)</f>
        <v>0</v>
      </c>
    </row>
    <row r="248" spans="8:8" hidden="1">
      <c r="H248" s="106"/>
    </row>
    <row r="249" spans="8:8" hidden="1">
      <c r="H249" s="601">
        <f>SUM(I249:AG249)</f>
        <v>0</v>
      </c>
    </row>
    <row r="250" spans="8:8" hidden="1">
      <c r="H250" s="601">
        <f>SUM(I250:AG250)</f>
        <v>0</v>
      </c>
    </row>
    <row r="251" spans="8:8" hidden="1">
      <c r="H251" s="601">
        <f>SUM(I251:AG251)</f>
        <v>0</v>
      </c>
    </row>
    <row r="252" spans="8:8" hidden="1">
      <c r="H252" s="601">
        <f>SUM(I252:AG252)</f>
        <v>0</v>
      </c>
    </row>
    <row r="253" spans="8:8" hidden="1">
      <c r="H253" s="106"/>
    </row>
    <row r="254" spans="8:8" hidden="1">
      <c r="H254" s="601">
        <f>SUM(I254:AG254)</f>
        <v>0</v>
      </c>
    </row>
    <row r="255" spans="8:8" hidden="1">
      <c r="H255" s="106"/>
    </row>
    <row r="256" spans="8:8" hidden="1">
      <c r="H256" s="601">
        <f>SUM(I256:AG256)</f>
        <v>0</v>
      </c>
    </row>
    <row r="257" spans="8:8" hidden="1">
      <c r="H257" s="106"/>
    </row>
    <row r="258" spans="8:8" hidden="1">
      <c r="H258" s="601">
        <f>SUM(I258:AG258)</f>
        <v>0</v>
      </c>
    </row>
    <row r="259" spans="8:8" hidden="1">
      <c r="H259" s="106"/>
    </row>
    <row r="260" spans="8:8" hidden="1">
      <c r="H260" s="601">
        <f>SUM(I260:AG260)</f>
        <v>0</v>
      </c>
    </row>
    <row r="261" spans="8:8" hidden="1">
      <c r="H261" s="106"/>
    </row>
    <row r="262" spans="8:8" hidden="1">
      <c r="H262" s="601">
        <f>SUM(I264:AG264)</f>
        <v>0</v>
      </c>
    </row>
    <row r="263" spans="8:8" hidden="1">
      <c r="H263" s="106"/>
    </row>
    <row r="264" spans="8:8" hidden="1">
      <c r="H264" s="108"/>
    </row>
    <row r="265" spans="8:8" hidden="1">
      <c r="H265" s="106"/>
    </row>
    <row r="266" spans="8:8" hidden="1">
      <c r="H266" s="106"/>
    </row>
    <row r="267" spans="8:8" hidden="1">
      <c r="H267" s="601">
        <f>SUM(I267:AG267)</f>
        <v>0</v>
      </c>
    </row>
    <row r="268" spans="8:8" hidden="1">
      <c r="H268" s="106"/>
    </row>
    <row r="269" spans="8:8" hidden="1">
      <c r="H269" s="106"/>
    </row>
    <row r="270" spans="8:8" hidden="1">
      <c r="H270" s="601">
        <f>SUM(I270:AG270)</f>
        <v>0</v>
      </c>
    </row>
    <row r="271" spans="8:8" hidden="1">
      <c r="H271" s="601">
        <f>SUM(I271:AG271)</f>
        <v>0</v>
      </c>
    </row>
    <row r="272" spans="8:8" hidden="1">
      <c r="H272" s="601">
        <f>SUM(I272:AG272)</f>
        <v>0</v>
      </c>
    </row>
    <row r="273" spans="8:8" hidden="1">
      <c r="H273" s="601">
        <f>SUM(I273:AG273)</f>
        <v>0</v>
      </c>
    </row>
    <row r="274" spans="8:8" hidden="1">
      <c r="H274" s="601">
        <f>SUM(I274:AG274)</f>
        <v>0</v>
      </c>
    </row>
    <row r="275" spans="8:8" hidden="1">
      <c r="H275" s="108"/>
    </row>
  </sheetData>
  <sheetProtection algorithmName="SHA-512" hashValue="IY/bzcVIc+F9CUPiT09kKIbkDwp3u5DtF1RPOZ12oFDNmfOycEjQToatDJ++8/0Ah93JLWz0pYgtdSnY7ZTufg==" saltValue="8+4hoda4qJpaG8CnAxOsvw==" spinCount="100000" sheet="1" objects="1" scenarios="1"/>
  <mergeCells count="1">
    <mergeCell ref="A7:F9"/>
  </mergeCells>
  <phoneticPr fontId="54" type="noConversion"/>
  <conditionalFormatting sqref="A25 A81 A130 A179 A228">
    <cfRule type="cellIs" dxfId="86" priority="20" operator="greaterThan">
      <formula>0</formula>
    </cfRule>
  </conditionalFormatting>
  <conditionalFormatting sqref="B4">
    <cfRule type="cellIs" dxfId="85" priority="19" operator="greaterThan">
      <formula>0</formula>
    </cfRule>
  </conditionalFormatting>
  <conditionalFormatting sqref="B25">
    <cfRule type="cellIs" dxfId="84" priority="124" operator="equal">
      <formula>1</formula>
    </cfRule>
  </conditionalFormatting>
  <conditionalFormatting sqref="B81">
    <cfRule type="cellIs" dxfId="83" priority="24" operator="equal">
      <formula>1</formula>
    </cfRule>
  </conditionalFormatting>
  <conditionalFormatting sqref="B130">
    <cfRule type="cellIs" dxfId="82" priority="23" operator="equal">
      <formula>1</formula>
    </cfRule>
  </conditionalFormatting>
  <conditionalFormatting sqref="B179">
    <cfRule type="cellIs" dxfId="81" priority="22" operator="equal">
      <formula>1</formula>
    </cfRule>
  </conditionalFormatting>
  <conditionalFormatting sqref="B228">
    <cfRule type="cellIs" dxfId="80" priority="21" operator="equal">
      <formula>1</formula>
    </cfRule>
  </conditionalFormatting>
  <conditionalFormatting sqref="H27:J31">
    <cfRule type="expression" dxfId="79" priority="131">
      <formula>AND(K$9=0,K$4&gt;$G$4)</formula>
    </cfRule>
    <cfRule type="expression" dxfId="78" priority="130">
      <formula>K$7=1</formula>
    </cfRule>
  </conditionalFormatting>
  <conditionalFormatting sqref="I11:K19 N11:AG24 N27:AG31">
    <cfRule type="expression" dxfId="77" priority="126">
      <formula>AND(I$9=0,I$4&gt;$G$4)</formula>
    </cfRule>
  </conditionalFormatting>
  <conditionalFormatting sqref="I11:K19 N27:AG31 I34:AG34 I81:AG81">
    <cfRule type="expression" dxfId="76" priority="128">
      <formula>I$7=1</formula>
    </cfRule>
  </conditionalFormatting>
  <conditionalFormatting sqref="I1:AG1048576">
    <cfRule type="expression" dxfId="75" priority="7">
      <formula>AND(I$9=0,I$4&gt;$G$4)</formula>
    </cfRule>
  </conditionalFormatting>
  <conditionalFormatting sqref="I3:AG10">
    <cfRule type="expression" dxfId="74" priority="5">
      <formula>I$7=1</formula>
    </cfRule>
  </conditionalFormatting>
  <conditionalFormatting sqref="I7:AG9">
    <cfRule type="cellIs" dxfId="73" priority="6" operator="equal">
      <formula>1</formula>
    </cfRule>
    <cfRule type="cellIs" dxfId="72" priority="159" operator="equal">
      <formula>0</formula>
    </cfRule>
  </conditionalFormatting>
  <conditionalFormatting sqref="I25:AG26">
    <cfRule type="expression" dxfId="71" priority="118">
      <formula>I$7=1</formula>
    </cfRule>
  </conditionalFormatting>
  <conditionalFormatting sqref="I32:AG32">
    <cfRule type="expression" dxfId="70" priority="119">
      <formula>I$7=1</formula>
    </cfRule>
  </conditionalFormatting>
  <conditionalFormatting sqref="I37:AG37 I86:AG86 I135:AG135 I184:AG184">
    <cfRule type="expression" dxfId="69" priority="1">
      <formula>AND(I$7=0,I37&lt;&gt;"")</formula>
    </cfRule>
    <cfRule type="expression" dxfId="68" priority="4">
      <formula>I$7=0</formula>
    </cfRule>
  </conditionalFormatting>
  <conditionalFormatting sqref="I37:AG37">
    <cfRule type="expression" dxfId="67" priority="120">
      <formula>I$7=1</formula>
    </cfRule>
  </conditionalFormatting>
  <conditionalFormatting sqref="I40:AG42 I46:AG49 I53:AG56 I60:AG60 I89:AG91 I95:AG98 I102:AG105 I109:AG109 I138:AG140 I144:AG147 I151:AG154 I158:AG158 I187:AG189 I193:AG196 I200:AG203 I207:AG207">
    <cfRule type="expression" dxfId="66" priority="2">
      <formula>AND(I$9=0,I40&lt;&gt;"")</formula>
    </cfRule>
    <cfRule type="expression" dxfId="65" priority="3">
      <formula>I$9=0</formula>
    </cfRule>
  </conditionalFormatting>
  <conditionalFormatting sqref="I40:AG43">
    <cfRule type="expression" dxfId="64" priority="115">
      <formula>I$7=1</formula>
    </cfRule>
  </conditionalFormatting>
  <conditionalFormatting sqref="I46:AG49">
    <cfRule type="expression" dxfId="63" priority="133">
      <formula>I$7=1</formula>
    </cfRule>
  </conditionalFormatting>
  <conditionalFormatting sqref="I51:AG51">
    <cfRule type="expression" dxfId="62" priority="112">
      <formula>I$7=1</formula>
    </cfRule>
  </conditionalFormatting>
  <conditionalFormatting sqref="I53:AG56">
    <cfRule type="expression" dxfId="61" priority="134">
      <formula>I$7=1</formula>
    </cfRule>
  </conditionalFormatting>
  <conditionalFormatting sqref="I58:AG58">
    <cfRule type="expression" dxfId="60" priority="136">
      <formula>I$7=1</formula>
    </cfRule>
  </conditionalFormatting>
  <conditionalFormatting sqref="I60:AG60">
    <cfRule type="expression" dxfId="59" priority="135">
      <formula>I$7=1</formula>
    </cfRule>
  </conditionalFormatting>
  <conditionalFormatting sqref="I62:AG62">
    <cfRule type="expression" dxfId="58" priority="106">
      <formula>I$7=1</formula>
    </cfRule>
  </conditionalFormatting>
  <conditionalFormatting sqref="I64:AG64">
    <cfRule type="expression" dxfId="57" priority="104">
      <formula>I$7=1</formula>
    </cfRule>
  </conditionalFormatting>
  <conditionalFormatting sqref="I68:AG68">
    <cfRule type="expression" dxfId="56" priority="102">
      <formula>I$7=1</formula>
    </cfRule>
  </conditionalFormatting>
  <conditionalFormatting sqref="I71:AG71">
    <cfRule type="expression" dxfId="55" priority="97">
      <formula>I$7=1</formula>
    </cfRule>
  </conditionalFormatting>
  <conditionalFormatting sqref="I74:AG79">
    <cfRule type="expression" dxfId="54" priority="99">
      <formula>I$7=1</formula>
    </cfRule>
  </conditionalFormatting>
  <conditionalFormatting sqref="I83:AG83">
    <cfRule type="expression" dxfId="53" priority="18">
      <formula>I$7=1</formula>
    </cfRule>
  </conditionalFormatting>
  <conditionalFormatting sqref="I86:AG86">
    <cfRule type="expression" dxfId="52" priority="138">
      <formula>I$7=1</formula>
    </cfRule>
  </conditionalFormatting>
  <conditionalFormatting sqref="I89:AG92">
    <cfRule type="expression" dxfId="51" priority="92">
      <formula>I$7=1</formula>
    </cfRule>
  </conditionalFormatting>
  <conditionalFormatting sqref="I95:AG98">
    <cfRule type="expression" dxfId="50" priority="95">
      <formula>I$7=1</formula>
    </cfRule>
  </conditionalFormatting>
  <conditionalFormatting sqref="I100:AG100">
    <cfRule type="expression" dxfId="49" priority="90">
      <formula>I$7=1</formula>
    </cfRule>
  </conditionalFormatting>
  <conditionalFormatting sqref="I102:AG105">
    <cfRule type="expression" dxfId="48" priority="140">
      <formula>I$7=1</formula>
    </cfRule>
  </conditionalFormatting>
  <conditionalFormatting sqref="I107:AG107">
    <cfRule type="expression" dxfId="47" priority="142">
      <formula>I$7=1</formula>
    </cfRule>
  </conditionalFormatting>
  <conditionalFormatting sqref="I109:AG109">
    <cfRule type="expression" dxfId="46" priority="141">
      <formula>I$7=1</formula>
    </cfRule>
  </conditionalFormatting>
  <conditionalFormatting sqref="I111:AG111">
    <cfRule type="expression" dxfId="45" priority="84">
      <formula>I$7=1</formula>
    </cfRule>
  </conditionalFormatting>
  <conditionalFormatting sqref="I113:AG113">
    <cfRule type="expression" dxfId="44" priority="82">
      <formula>I$7=1</formula>
    </cfRule>
  </conditionalFormatting>
  <conditionalFormatting sqref="I117:AG117">
    <cfRule type="expression" dxfId="43" priority="80">
      <formula>I$7=1</formula>
    </cfRule>
  </conditionalFormatting>
  <conditionalFormatting sqref="I120:AG120">
    <cfRule type="expression" dxfId="42" priority="75">
      <formula>I$7=1</formula>
    </cfRule>
  </conditionalFormatting>
  <conditionalFormatting sqref="I123:AG128">
    <cfRule type="expression" dxfId="41" priority="77">
      <formula>I$7=1</formula>
    </cfRule>
  </conditionalFormatting>
  <conditionalFormatting sqref="I130:AG130">
    <cfRule type="expression" dxfId="40" priority="31">
      <formula>I$7=1</formula>
    </cfRule>
  </conditionalFormatting>
  <conditionalFormatting sqref="I132:AG132">
    <cfRule type="expression" dxfId="39" priority="16">
      <formula>I$7=1</formula>
    </cfRule>
  </conditionalFormatting>
  <conditionalFormatting sqref="I135:AG135">
    <cfRule type="expression" dxfId="38" priority="144">
      <formula>I$7=1</formula>
    </cfRule>
  </conditionalFormatting>
  <conditionalFormatting sqref="I138:AG141">
    <cfRule type="expression" dxfId="37" priority="73">
      <formula>I$7=1</formula>
    </cfRule>
  </conditionalFormatting>
  <conditionalFormatting sqref="I144:AG147">
    <cfRule type="expression" dxfId="36" priority="146">
      <formula>I$7=1</formula>
    </cfRule>
  </conditionalFormatting>
  <conditionalFormatting sqref="I149:AG149">
    <cfRule type="expression" dxfId="35" priority="69">
      <formula>I$7=1</formula>
    </cfRule>
  </conditionalFormatting>
  <conditionalFormatting sqref="I151:AG154">
    <cfRule type="expression" dxfId="34" priority="147">
      <formula>I$7=1</formula>
    </cfRule>
  </conditionalFormatting>
  <conditionalFormatting sqref="I156:AG156">
    <cfRule type="expression" dxfId="33" priority="149">
      <formula>I$7=1</formula>
    </cfRule>
  </conditionalFormatting>
  <conditionalFormatting sqref="I158:AG158">
    <cfRule type="expression" dxfId="32" priority="148">
      <formula>I$7=1</formula>
    </cfRule>
  </conditionalFormatting>
  <conditionalFormatting sqref="I160:AG160">
    <cfRule type="expression" dxfId="31" priority="63">
      <formula>I$7=1</formula>
    </cfRule>
  </conditionalFormatting>
  <conditionalFormatting sqref="I162:AG162">
    <cfRule type="expression" dxfId="30" priority="61">
      <formula>I$7=1</formula>
    </cfRule>
  </conditionalFormatting>
  <conditionalFormatting sqref="I166:AG166">
    <cfRule type="expression" dxfId="29" priority="59">
      <formula>I$7=1</formula>
    </cfRule>
  </conditionalFormatting>
  <conditionalFormatting sqref="I169:AG169">
    <cfRule type="expression" dxfId="28" priority="54">
      <formula>I$7=1</formula>
    </cfRule>
  </conditionalFormatting>
  <conditionalFormatting sqref="I172:AG177">
    <cfRule type="expression" dxfId="27" priority="56">
      <formula>I$7=1</formula>
    </cfRule>
  </conditionalFormatting>
  <conditionalFormatting sqref="I179:AG179">
    <cfRule type="expression" dxfId="26" priority="157">
      <formula>I$7=1</formula>
    </cfRule>
  </conditionalFormatting>
  <conditionalFormatting sqref="I181:AG181">
    <cfRule type="expression" dxfId="25" priority="14">
      <formula>I$7=1</formula>
    </cfRule>
  </conditionalFormatting>
  <conditionalFormatting sqref="I184:AG184">
    <cfRule type="expression" dxfId="24" priority="151">
      <formula>I$7=1</formula>
    </cfRule>
  </conditionalFormatting>
  <conditionalFormatting sqref="I187:AG190">
    <cfRule type="expression" dxfId="23" priority="50">
      <formula>I$7=1</formula>
    </cfRule>
  </conditionalFormatting>
  <conditionalFormatting sqref="I193:AG196">
    <cfRule type="expression" dxfId="22" priority="152">
      <formula>I$7=1</formula>
    </cfRule>
  </conditionalFormatting>
  <conditionalFormatting sqref="I198:AG198">
    <cfRule type="expression" dxfId="21" priority="47">
      <formula>I$7=1</formula>
    </cfRule>
  </conditionalFormatting>
  <conditionalFormatting sqref="I200:AG203">
    <cfRule type="expression" dxfId="20" priority="153">
      <formula>I$7=1</formula>
    </cfRule>
  </conditionalFormatting>
  <conditionalFormatting sqref="I205:AG205">
    <cfRule type="expression" dxfId="19" priority="155">
      <formula>I$7=1</formula>
    </cfRule>
  </conditionalFormatting>
  <conditionalFormatting sqref="I207:AG207">
    <cfRule type="expression" dxfId="18" priority="154">
      <formula>I$7=1</formula>
    </cfRule>
  </conditionalFormatting>
  <conditionalFormatting sqref="I209:AG209">
    <cfRule type="expression" dxfId="17" priority="41">
      <formula>I$7=1</formula>
    </cfRule>
  </conditionalFormatting>
  <conditionalFormatting sqref="I211:AG211">
    <cfRule type="expression" dxfId="16" priority="39">
      <formula>I$7=1</formula>
    </cfRule>
  </conditionalFormatting>
  <conditionalFormatting sqref="I215:AG215">
    <cfRule type="expression" dxfId="15" priority="37">
      <formula>I$7=1</formula>
    </cfRule>
  </conditionalFormatting>
  <conditionalFormatting sqref="I218:AG218">
    <cfRule type="expression" dxfId="14" priority="32">
      <formula>I$7=1</formula>
    </cfRule>
  </conditionalFormatting>
  <conditionalFormatting sqref="I221:AG226">
    <cfRule type="expression" dxfId="13" priority="34">
      <formula>I$7=1</formula>
    </cfRule>
  </conditionalFormatting>
  <conditionalFormatting sqref="I228:AG228">
    <cfRule type="expression" dxfId="12" priority="158">
      <formula>I$7=1</formula>
    </cfRule>
  </conditionalFormatting>
  <conditionalFormatting sqref="I230:AG230">
    <cfRule type="expression" dxfId="11" priority="12">
      <formula>I$7=1</formula>
    </cfRule>
  </conditionalFormatting>
  <conditionalFormatting sqref="N11:AG24">
    <cfRule type="expression" dxfId="10" priority="127">
      <formula>N$7=1</formula>
    </cfRule>
  </conditionalFormatting>
  <hyperlinks>
    <hyperlink ref="B1" location="'Cover Page'!A1" display="Back to Cover Page" xr:uid="{889B99E4-220B-46E4-AAE9-6C0D861B2DF6}"/>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37587-E15B-4A11-90B4-6966428A8F18}">
  <sheetPr codeName="Sheet10">
    <tabColor rgb="FF031F73"/>
  </sheetPr>
  <dimension ref="A1:AZ215"/>
  <sheetViews>
    <sheetView showGridLines="0" zoomScale="90" zoomScaleNormal="90" workbookViewId="0">
      <selection activeCell="M48" sqref="M48"/>
    </sheetView>
  </sheetViews>
  <sheetFormatPr defaultColWidth="0" defaultRowHeight="12.75" zeroHeight="1"/>
  <cols>
    <col min="1" max="1" width="1.7109375" style="160" customWidth="1"/>
    <col min="2" max="2" width="56.28515625" style="160" customWidth="1"/>
    <col min="3" max="3" width="8.140625" style="186" bestFit="1" customWidth="1"/>
    <col min="4" max="4" width="1.7109375" style="160" customWidth="1"/>
    <col min="5" max="5" width="11.7109375" style="160" customWidth="1"/>
    <col min="6" max="7" width="1.7109375" style="160" customWidth="1"/>
    <col min="8" max="8" width="8.7109375" style="54" customWidth="1"/>
    <col min="9" max="9" width="1.7109375" style="160" customWidth="1"/>
    <col min="10" max="38" width="11.7109375" style="160" customWidth="1"/>
    <col min="39" max="52" width="11.7109375" style="160" hidden="1" customWidth="1"/>
    <col min="53" max="16384" width="8.85546875" style="160" hidden="1"/>
  </cols>
  <sheetData>
    <row r="1" spans="1:52" ht="14.25">
      <c r="B1" s="499" t="s">
        <v>49</v>
      </c>
    </row>
    <row r="2" spans="1:52" ht="13.5" thickBot="1"/>
    <row r="3" spans="1:52" ht="15.75">
      <c r="A3" s="43"/>
      <c r="B3" s="260" t="s">
        <v>678</v>
      </c>
      <c r="C3" s="261"/>
      <c r="D3" s="43"/>
      <c r="E3" s="260" t="s">
        <v>471</v>
      </c>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259"/>
      <c r="AM3" s="259"/>
      <c r="AN3" s="259"/>
      <c r="AO3" s="259"/>
      <c r="AP3" s="259"/>
      <c r="AQ3" s="259"/>
      <c r="AR3" s="259"/>
      <c r="AS3" s="259"/>
      <c r="AT3" s="259"/>
      <c r="AU3" s="259"/>
      <c r="AV3" s="259"/>
      <c r="AW3" s="259"/>
      <c r="AX3" s="259"/>
      <c r="AY3" s="259"/>
      <c r="AZ3" s="259"/>
    </row>
    <row r="4" spans="1:52"/>
    <row r="5" spans="1:52">
      <c r="B5" s="160" t="s">
        <v>679</v>
      </c>
      <c r="C5" s="186" t="s">
        <v>520</v>
      </c>
      <c r="J5" s="262" t="s">
        <v>680</v>
      </c>
      <c r="K5" s="262" t="s">
        <v>681</v>
      </c>
      <c r="L5" s="262" t="s">
        <v>682</v>
      </c>
      <c r="M5" s="262" t="s">
        <v>683</v>
      </c>
      <c r="N5" s="262" t="s">
        <v>684</v>
      </c>
      <c r="O5" s="262" t="s">
        <v>685</v>
      </c>
      <c r="P5" s="262" t="s">
        <v>686</v>
      </c>
      <c r="Q5" s="262" t="s">
        <v>687</v>
      </c>
      <c r="R5" s="262" t="s">
        <v>688</v>
      </c>
      <c r="S5" s="262" t="s">
        <v>689</v>
      </c>
      <c r="T5" s="262" t="s">
        <v>690</v>
      </c>
      <c r="U5" s="262" t="s">
        <v>691</v>
      </c>
      <c r="V5" s="262" t="s">
        <v>692</v>
      </c>
      <c r="W5" s="262" t="s">
        <v>693</v>
      </c>
      <c r="X5" s="262" t="s">
        <v>694</v>
      </c>
      <c r="Y5" s="262" t="s">
        <v>695</v>
      </c>
      <c r="Z5" s="262" t="s">
        <v>696</v>
      </c>
      <c r="AA5" s="262" t="s">
        <v>697</v>
      </c>
      <c r="AB5" s="262" t="s">
        <v>698</v>
      </c>
      <c r="AC5" s="262" t="s">
        <v>699</v>
      </c>
      <c r="AD5" s="262" t="s">
        <v>700</v>
      </c>
      <c r="AE5" s="262" t="s">
        <v>701</v>
      </c>
      <c r="AF5" s="262" t="s">
        <v>702</v>
      </c>
      <c r="AG5" s="262" t="s">
        <v>703</v>
      </c>
      <c r="AH5" s="262" t="s">
        <v>704</v>
      </c>
      <c r="AI5" s="262" t="s">
        <v>705</v>
      </c>
      <c r="AJ5" s="262" t="s">
        <v>706</v>
      </c>
      <c r="AK5" s="262" t="s">
        <v>707</v>
      </c>
    </row>
    <row r="6" spans="1:52">
      <c r="B6" s="160" t="s">
        <v>109</v>
      </c>
      <c r="C6" s="186" t="s">
        <v>708</v>
      </c>
      <c r="J6" s="262">
        <v>0</v>
      </c>
      <c r="K6" s="262">
        <v>1</v>
      </c>
      <c r="L6" s="262">
        <v>7</v>
      </c>
      <c r="M6" s="262">
        <v>14</v>
      </c>
      <c r="N6" s="262">
        <v>21</v>
      </c>
      <c r="O6" s="262">
        <v>30</v>
      </c>
      <c r="P6" s="262">
        <v>63</v>
      </c>
      <c r="Q6" s="262">
        <v>92</v>
      </c>
      <c r="R6" s="262">
        <v>120</v>
      </c>
      <c r="S6" s="262">
        <v>155</v>
      </c>
      <c r="T6" s="262">
        <v>182</v>
      </c>
      <c r="U6" s="262">
        <v>273</v>
      </c>
      <c r="V6" s="262">
        <v>365</v>
      </c>
      <c r="W6" s="262">
        <v>457</v>
      </c>
      <c r="X6" s="262">
        <v>547</v>
      </c>
      <c r="Y6" s="262">
        <v>730</v>
      </c>
      <c r="Z6" s="262">
        <v>1095</v>
      </c>
      <c r="AA6" s="262">
        <v>1463</v>
      </c>
      <c r="AB6" s="262">
        <v>1827</v>
      </c>
      <c r="AC6" s="262">
        <v>2191</v>
      </c>
      <c r="AD6" s="262">
        <v>2556</v>
      </c>
      <c r="AE6" s="262">
        <v>2922</v>
      </c>
      <c r="AF6" s="262">
        <v>3287</v>
      </c>
      <c r="AG6" s="262">
        <v>3654</v>
      </c>
      <c r="AH6" s="262">
        <v>5478</v>
      </c>
      <c r="AI6" s="262">
        <v>7305</v>
      </c>
      <c r="AJ6" s="262">
        <v>9131</v>
      </c>
      <c r="AK6" s="262">
        <v>10957</v>
      </c>
    </row>
    <row r="7" spans="1:52">
      <c r="K7" s="263"/>
      <c r="L7" s="263"/>
      <c r="M7" s="263"/>
      <c r="N7" s="263"/>
      <c r="O7" s="263"/>
      <c r="P7" s="263"/>
      <c r="Q7" s="263"/>
      <c r="R7" s="263"/>
      <c r="S7" s="263"/>
      <c r="T7" s="263"/>
      <c r="U7" s="263"/>
      <c r="V7" s="263"/>
      <c r="W7" s="263"/>
      <c r="X7" s="263"/>
    </row>
    <row r="8" spans="1:52">
      <c r="B8" s="160" t="s">
        <v>709</v>
      </c>
      <c r="C8" s="186" t="s">
        <v>709</v>
      </c>
      <c r="E8" s="160" t="s">
        <v>710</v>
      </c>
      <c r="J8" s="501">
        <v>18.600000000000001</v>
      </c>
      <c r="K8" s="501">
        <v>18.602149639059782</v>
      </c>
      <c r="L8" s="501">
        <v>18.613834856512931</v>
      </c>
      <c r="M8" s="501">
        <v>18.626346858219847</v>
      </c>
      <c r="N8" s="501">
        <v>18.638803740976506</v>
      </c>
      <c r="O8" s="501">
        <v>18.5</v>
      </c>
      <c r="P8" s="501">
        <v>18.45</v>
      </c>
      <c r="Q8" s="501">
        <v>18.399999999999999</v>
      </c>
      <c r="R8" s="501">
        <v>18.32</v>
      </c>
      <c r="S8" s="501">
        <v>18.3</v>
      </c>
      <c r="T8" s="501">
        <v>17.899999999999999</v>
      </c>
      <c r="U8" s="501">
        <v>18</v>
      </c>
      <c r="V8" s="501">
        <v>18.07731683039329</v>
      </c>
      <c r="W8" s="501">
        <v>18.15463366078658</v>
      </c>
      <c r="X8" s="501">
        <v>18.23195049117987</v>
      </c>
      <c r="Y8" s="501">
        <v>18.387334422368646</v>
      </c>
      <c r="Z8" s="501">
        <v>18.694303690211122</v>
      </c>
      <c r="AA8" s="501">
        <v>19.007170624511964</v>
      </c>
      <c r="AB8" s="501">
        <v>19.366041629512139</v>
      </c>
      <c r="AC8" s="501">
        <v>19.667941213987792</v>
      </c>
      <c r="AD8" s="501">
        <v>19.974547147899763</v>
      </c>
      <c r="AE8" s="501">
        <v>20.285932799103293</v>
      </c>
      <c r="AF8" s="501">
        <v>20.602172679194091</v>
      </c>
      <c r="AG8" s="501">
        <v>20.923342461338208</v>
      </c>
      <c r="AH8" s="501">
        <v>22.605872079056699</v>
      </c>
      <c r="AI8" s="501">
        <v>24.423700629999221</v>
      </c>
      <c r="AJ8" s="501">
        <v>26.387708042304183</v>
      </c>
      <c r="AK8" s="501">
        <v>28.509649142629023</v>
      </c>
    </row>
    <row r="9" spans="1:52" ht="13.5" thickBot="1"/>
    <row r="10" spans="1:52" ht="18.75">
      <c r="A10" s="43"/>
      <c r="B10" s="260" t="s">
        <v>711</v>
      </c>
      <c r="C10" s="264"/>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259"/>
      <c r="AM10" s="259"/>
      <c r="AN10" s="259"/>
      <c r="AO10" s="259"/>
      <c r="AP10" s="259"/>
      <c r="AQ10" s="259"/>
      <c r="AR10" s="259"/>
      <c r="AS10" s="259"/>
      <c r="AT10" s="259"/>
      <c r="AU10" s="259"/>
      <c r="AV10" s="259"/>
      <c r="AW10" s="259"/>
      <c r="AX10" s="259"/>
      <c r="AY10" s="259"/>
      <c r="AZ10" s="259"/>
    </row>
    <row r="11" spans="1:52">
      <c r="J11" s="160" t="s">
        <v>712</v>
      </c>
    </row>
    <row r="12" spans="1:52">
      <c r="B12" s="160" t="s">
        <v>679</v>
      </c>
      <c r="J12" s="262" t="s">
        <v>687</v>
      </c>
      <c r="K12" s="262" t="s">
        <v>690</v>
      </c>
      <c r="L12" s="262" t="s">
        <v>691</v>
      </c>
      <c r="M12" s="262" t="s">
        <v>713</v>
      </c>
      <c r="N12" s="262" t="s">
        <v>693</v>
      </c>
      <c r="O12" s="262" t="s">
        <v>694</v>
      </c>
      <c r="P12" s="262" t="s">
        <v>695</v>
      </c>
      <c r="Q12" s="262" t="s">
        <v>696</v>
      </c>
      <c r="R12" s="262" t="s">
        <v>697</v>
      </c>
      <c r="S12" s="262" t="s">
        <v>698</v>
      </c>
      <c r="T12" s="262" t="s">
        <v>699</v>
      </c>
      <c r="U12" s="262" t="s">
        <v>700</v>
      </c>
      <c r="V12" s="262" t="s">
        <v>701</v>
      </c>
      <c r="W12" s="262" t="s">
        <v>702</v>
      </c>
      <c r="X12" s="262" t="s">
        <v>703</v>
      </c>
      <c r="Y12" s="262" t="s">
        <v>714</v>
      </c>
      <c r="Z12" s="262" t="s">
        <v>704</v>
      </c>
      <c r="AA12" s="262" t="s">
        <v>705</v>
      </c>
      <c r="AB12" s="262" t="s">
        <v>706</v>
      </c>
      <c r="AC12" s="262" t="s">
        <v>707</v>
      </c>
    </row>
    <row r="13" spans="1:52">
      <c r="H13" s="54" t="s">
        <v>715</v>
      </c>
      <c r="Q13" s="263"/>
      <c r="R13" s="263"/>
      <c r="S13" s="263"/>
      <c r="T13" s="263"/>
      <c r="U13" s="263"/>
      <c r="V13" s="263"/>
      <c r="W13" s="263"/>
      <c r="X13" s="263"/>
      <c r="Y13" s="263"/>
      <c r="Z13" s="263"/>
      <c r="AA13" s="263"/>
      <c r="AB13" s="263"/>
      <c r="AC13" s="263"/>
    </row>
    <row r="14" spans="1:52">
      <c r="B14" s="160" t="s">
        <v>716</v>
      </c>
      <c r="C14" s="186" t="s">
        <v>717</v>
      </c>
      <c r="E14" s="160" t="s">
        <v>718</v>
      </c>
      <c r="H14" s="54">
        <v>2</v>
      </c>
      <c r="J14" s="502">
        <v>7.8800999999999997</v>
      </c>
      <c r="K14" s="502">
        <v>7.9104000000000001</v>
      </c>
      <c r="L14" s="502">
        <v>8.0949000000000009</v>
      </c>
      <c r="M14" s="502">
        <v>8.1164000000000005</v>
      </c>
      <c r="N14" s="502">
        <v>8.1738</v>
      </c>
      <c r="O14" s="502">
        <v>8.1957000000000004</v>
      </c>
      <c r="P14" s="502">
        <v>8.1659000000000006</v>
      </c>
      <c r="Q14" s="502">
        <v>7.8597999999999999</v>
      </c>
      <c r="R14" s="502">
        <v>7.6345000000000001</v>
      </c>
      <c r="S14" s="502">
        <v>7.5225</v>
      </c>
      <c r="T14" s="502">
        <v>7.6680000000000001</v>
      </c>
      <c r="U14" s="502">
        <v>7.7567000000000004</v>
      </c>
      <c r="V14" s="502">
        <v>7.7567000000000004</v>
      </c>
      <c r="W14" s="502">
        <v>8.0336999999999996</v>
      </c>
      <c r="X14" s="502">
        <v>8.1885999999999992</v>
      </c>
      <c r="Y14" s="502">
        <v>8.1885999999999992</v>
      </c>
      <c r="Z14" s="502">
        <v>8.7152999999999992</v>
      </c>
      <c r="AA14" s="502">
        <v>8.9830000000000005</v>
      </c>
      <c r="AB14" s="502">
        <v>8.9830000000000005</v>
      </c>
      <c r="AC14" s="502">
        <v>9.5577000000000005</v>
      </c>
    </row>
    <row r="15" spans="1:52">
      <c r="B15" s="160" t="s">
        <v>719</v>
      </c>
      <c r="C15" s="186" t="s">
        <v>717</v>
      </c>
      <c r="E15" s="252" t="s">
        <v>720</v>
      </c>
      <c r="H15" s="54">
        <v>6</v>
      </c>
      <c r="J15" s="502">
        <v>3</v>
      </c>
      <c r="K15" s="502">
        <v>3.25</v>
      </c>
      <c r="L15" s="502">
        <v>3.2</v>
      </c>
      <c r="M15" s="502">
        <v>3.05</v>
      </c>
      <c r="N15" s="502">
        <v>2.65</v>
      </c>
      <c r="O15" s="502">
        <v>2.2000000000000002</v>
      </c>
      <c r="P15" s="502">
        <v>2.1749999999999998</v>
      </c>
      <c r="Q15" s="502">
        <v>2.078697912964</v>
      </c>
      <c r="R15" s="502">
        <v>2.0394073142488081</v>
      </c>
      <c r="S15" s="502">
        <v>2.0279306312318695</v>
      </c>
      <c r="T15" s="502">
        <v>2.0237639259399591</v>
      </c>
      <c r="U15" s="502">
        <v>2.021493511508083</v>
      </c>
      <c r="V15" s="502">
        <v>2.0219036778867436</v>
      </c>
      <c r="W15" s="502">
        <v>2.0271657659348707</v>
      </c>
      <c r="X15" s="502">
        <v>2.039914027050322</v>
      </c>
      <c r="Y15" s="502">
        <v>2.065527221309027</v>
      </c>
      <c r="Z15" s="502">
        <v>2.0890429755712328</v>
      </c>
      <c r="AA15" s="502">
        <v>2.0676245763342074</v>
      </c>
      <c r="AB15" s="502">
        <v>1.9714417994706088</v>
      </c>
      <c r="AC15" s="502">
        <v>1.8775389672334837</v>
      </c>
    </row>
    <row r="16" spans="1:52">
      <c r="B16" s="160" t="s">
        <v>721</v>
      </c>
      <c r="C16" s="186" t="s">
        <v>717</v>
      </c>
      <c r="E16" s="160" t="s">
        <v>722</v>
      </c>
      <c r="H16" s="54">
        <v>10</v>
      </c>
      <c r="J16" s="502">
        <v>-0.14298409585037258</v>
      </c>
      <c r="K16" s="502">
        <v>0.34858710808498067</v>
      </c>
      <c r="L16" s="502">
        <v>0.6684034874113034</v>
      </c>
      <c r="M16" s="502">
        <v>0.87131866103631361</v>
      </c>
      <c r="N16" s="502">
        <v>1.02215602546996</v>
      </c>
      <c r="O16" s="502">
        <v>1.1316617555956794</v>
      </c>
      <c r="P16" s="502">
        <v>1.267290119575784</v>
      </c>
      <c r="Q16" s="502">
        <v>1.4141264254169994</v>
      </c>
      <c r="R16" s="502">
        <v>1.5597443697504905</v>
      </c>
      <c r="S16" s="502">
        <v>1.6951674906885774</v>
      </c>
      <c r="T16" s="502">
        <v>1.8056639097543032</v>
      </c>
      <c r="U16" s="502">
        <v>1.9003449677737931</v>
      </c>
      <c r="V16" s="502">
        <v>1.9909202304408433</v>
      </c>
      <c r="W16" s="502">
        <v>2.0787074070862324</v>
      </c>
      <c r="X16" s="502">
        <v>2.1642115854611168</v>
      </c>
      <c r="Y16" s="502">
        <v>2.3049969385613602</v>
      </c>
      <c r="Z16" s="502">
        <v>2.4110897689684005</v>
      </c>
      <c r="AA16" s="502">
        <v>2.3371183180618105</v>
      </c>
      <c r="AB16" s="502">
        <v>2.178988108782526</v>
      </c>
      <c r="AC16" s="502">
        <v>2.0242471883219313</v>
      </c>
    </row>
    <row r="17" spans="1:37" ht="13.5" thickBot="1">
      <c r="A17"/>
      <c r="B17"/>
      <c r="C17"/>
      <c r="D17"/>
      <c r="E17"/>
      <c r="F17"/>
      <c r="G17"/>
      <c r="H17"/>
      <c r="I17"/>
      <c r="J17"/>
      <c r="K17"/>
      <c r="L17"/>
      <c r="M17"/>
      <c r="N17"/>
      <c r="O17"/>
      <c r="P17"/>
      <c r="Q17"/>
      <c r="R17"/>
      <c r="S17"/>
      <c r="T17"/>
      <c r="U17"/>
      <c r="V17"/>
      <c r="W17"/>
      <c r="X17"/>
      <c r="Y17"/>
      <c r="Z17"/>
      <c r="AA17"/>
      <c r="AB17"/>
      <c r="AC17"/>
      <c r="AD17"/>
      <c r="AE17"/>
      <c r="AF17"/>
      <c r="AG17"/>
      <c r="AH17"/>
      <c r="AI17"/>
      <c r="AJ17"/>
      <c r="AK17"/>
    </row>
    <row r="18" spans="1:37" ht="15.75">
      <c r="A18" s="43"/>
      <c r="B18" s="260" t="s">
        <v>678</v>
      </c>
      <c r="C18" s="261"/>
      <c r="D18" s="267" t="s">
        <v>723</v>
      </c>
      <c r="E18" s="267"/>
      <c r="F18" s="267"/>
      <c r="G18" s="267"/>
      <c r="H18" s="267"/>
      <c r="I18" s="267"/>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1:37"/>
    <row r="20" spans="1:37">
      <c r="B20" s="160" t="s">
        <v>679</v>
      </c>
      <c r="C20" s="186" t="s">
        <v>520</v>
      </c>
      <c r="J20" s="262" t="s">
        <v>680</v>
      </c>
      <c r="K20" s="262" t="s">
        <v>681</v>
      </c>
      <c r="L20" s="262" t="s">
        <v>682</v>
      </c>
      <c r="M20" s="262" t="s">
        <v>683</v>
      </c>
      <c r="N20" s="262" t="s">
        <v>684</v>
      </c>
      <c r="O20" s="262" t="s">
        <v>685</v>
      </c>
      <c r="P20" s="262" t="s">
        <v>686</v>
      </c>
      <c r="Q20" s="262" t="s">
        <v>687</v>
      </c>
      <c r="R20" s="262" t="s">
        <v>688</v>
      </c>
      <c r="S20" s="262" t="s">
        <v>689</v>
      </c>
      <c r="T20" s="262" t="s">
        <v>690</v>
      </c>
      <c r="U20" s="262" t="s">
        <v>691</v>
      </c>
      <c r="V20" s="262" t="s">
        <v>692</v>
      </c>
      <c r="W20" s="262" t="s">
        <v>693</v>
      </c>
      <c r="X20" s="262" t="s">
        <v>694</v>
      </c>
      <c r="Y20" s="262" t="s">
        <v>695</v>
      </c>
      <c r="Z20" s="262" t="s">
        <v>696</v>
      </c>
      <c r="AA20" s="262" t="s">
        <v>697</v>
      </c>
      <c r="AB20" s="262" t="s">
        <v>698</v>
      </c>
      <c r="AC20" s="262" t="s">
        <v>699</v>
      </c>
      <c r="AD20" s="262" t="s">
        <v>700</v>
      </c>
      <c r="AE20" s="262" t="s">
        <v>701</v>
      </c>
      <c r="AF20" s="262" t="s">
        <v>702</v>
      </c>
      <c r="AG20" s="262" t="s">
        <v>703</v>
      </c>
      <c r="AH20" s="262" t="s">
        <v>704</v>
      </c>
      <c r="AI20" s="262" t="s">
        <v>705</v>
      </c>
      <c r="AJ20" s="262" t="s">
        <v>706</v>
      </c>
      <c r="AK20" s="262" t="s">
        <v>707</v>
      </c>
    </row>
    <row r="21" spans="1:37">
      <c r="B21" s="160" t="s">
        <v>109</v>
      </c>
      <c r="C21" s="186" t="s">
        <v>708</v>
      </c>
      <c r="J21" s="262">
        <v>0</v>
      </c>
      <c r="K21" s="262">
        <v>1</v>
      </c>
      <c r="L21" s="262">
        <v>7</v>
      </c>
      <c r="M21" s="262">
        <v>14</v>
      </c>
      <c r="N21" s="262">
        <v>21</v>
      </c>
      <c r="O21" s="262">
        <v>30</v>
      </c>
      <c r="P21" s="262">
        <v>63</v>
      </c>
      <c r="Q21" s="262">
        <v>92</v>
      </c>
      <c r="R21" s="262">
        <v>120</v>
      </c>
      <c r="S21" s="262">
        <v>155</v>
      </c>
      <c r="T21" s="262">
        <v>182</v>
      </c>
      <c r="U21" s="262">
        <v>273</v>
      </c>
      <c r="V21" s="262">
        <v>365</v>
      </c>
      <c r="W21" s="262">
        <v>457</v>
      </c>
      <c r="X21" s="262">
        <v>547</v>
      </c>
      <c r="Y21" s="262">
        <v>730</v>
      </c>
      <c r="Z21" s="262">
        <v>1095</v>
      </c>
      <c r="AA21" s="262">
        <v>1463</v>
      </c>
      <c r="AB21" s="262">
        <v>1827</v>
      </c>
      <c r="AC21" s="262">
        <v>2191</v>
      </c>
      <c r="AD21" s="262">
        <v>2556</v>
      </c>
      <c r="AE21" s="262">
        <v>2922</v>
      </c>
      <c r="AF21" s="262">
        <v>3287</v>
      </c>
      <c r="AG21" s="262">
        <v>3654</v>
      </c>
      <c r="AH21" s="262">
        <v>5478</v>
      </c>
      <c r="AI21" s="262">
        <v>7305</v>
      </c>
      <c r="AJ21" s="262">
        <v>9131</v>
      </c>
      <c r="AK21" s="262">
        <v>10957</v>
      </c>
    </row>
    <row r="22" spans="1:37"/>
    <row r="23" spans="1:37">
      <c r="B23" s="160" t="s">
        <v>709</v>
      </c>
      <c r="C23" s="186" t="s">
        <v>709</v>
      </c>
      <c r="J23" s="501">
        <v>16.872599999999998</v>
      </c>
      <c r="K23" s="501">
        <v>16.874549999999999</v>
      </c>
      <c r="L23" s="501">
        <v>16.885149999999999</v>
      </c>
      <c r="M23" s="501">
        <v>16.896500000000003</v>
      </c>
      <c r="N23" s="501">
        <v>16.907800000000002</v>
      </c>
      <c r="O23" s="501">
        <v>16.9223</v>
      </c>
      <c r="P23" s="501">
        <v>16.972300000000001</v>
      </c>
      <c r="Q23" s="501">
        <v>17.01755</v>
      </c>
      <c r="R23" s="501">
        <v>17.066299999999998</v>
      </c>
      <c r="S23" s="501">
        <v>17.106950000000001</v>
      </c>
      <c r="T23" s="501">
        <v>17.148900000000001</v>
      </c>
      <c r="U23" s="501">
        <v>17.289549999999998</v>
      </c>
      <c r="V23" s="501">
        <v>17.459049999999998</v>
      </c>
      <c r="W23" s="501">
        <v>17.6601</v>
      </c>
      <c r="X23" s="501">
        <v>17.863500000000002</v>
      </c>
      <c r="Y23" s="501">
        <v>18.265799999999999</v>
      </c>
      <c r="Z23" s="501">
        <v>19.3552</v>
      </c>
      <c r="AA23" s="501">
        <v>20.511000000000003</v>
      </c>
      <c r="AB23" s="501">
        <v>21.817799999999998</v>
      </c>
      <c r="AC23" s="501">
        <v>23.290050000000001</v>
      </c>
      <c r="AD23" s="501">
        <v>24.982199999999999</v>
      </c>
      <c r="AE23" s="501">
        <v>26.8657</v>
      </c>
      <c r="AF23" s="501">
        <v>28.765549999999998</v>
      </c>
      <c r="AG23" s="501">
        <v>30.844900000000003</v>
      </c>
      <c r="AH23" s="501">
        <v>41.116150000000005</v>
      </c>
      <c r="AI23" s="501">
        <v>52.0197</v>
      </c>
      <c r="AJ23" s="501">
        <v>66.914199999999994</v>
      </c>
      <c r="AK23" s="501">
        <v>77.5077</v>
      </c>
    </row>
    <row r="24" spans="1:37">
      <c r="B24" s="265" t="s">
        <v>724</v>
      </c>
      <c r="J24" s="501"/>
      <c r="K24" s="503">
        <v>1.1557199246119653E-4</v>
      </c>
      <c r="L24" s="503">
        <v>6.2816489921213689E-4</v>
      </c>
      <c r="M24" s="503">
        <v>6.7218828378804731E-4</v>
      </c>
      <c r="N24" s="503">
        <v>6.6877755748223188E-4</v>
      </c>
      <c r="O24" s="503">
        <v>8.5759235382475423E-4</v>
      </c>
      <c r="P24" s="503">
        <v>2.9546811012687822E-3</v>
      </c>
      <c r="Q24" s="503">
        <v>2.6661088950819477E-3</v>
      </c>
      <c r="R24" s="503">
        <v>2.864689687998466E-3</v>
      </c>
      <c r="S24" s="503">
        <v>2.3818871108560709E-3</v>
      </c>
      <c r="T24" s="503">
        <v>2.4522197118714865E-3</v>
      </c>
      <c r="U24" s="503">
        <v>8.2016922368196958E-3</v>
      </c>
      <c r="V24" s="503">
        <v>9.8036096948734552E-3</v>
      </c>
      <c r="W24" s="503">
        <v>1.151551774008335E-2</v>
      </c>
      <c r="X24" s="503">
        <v>1.1517488575942493E-2</v>
      </c>
      <c r="Y24" s="503">
        <v>2.2520782601393719E-2</v>
      </c>
      <c r="Z24" s="503">
        <v>5.9641515838342769E-2</v>
      </c>
      <c r="AA24" s="503">
        <v>5.9715218649252028E-2</v>
      </c>
      <c r="AB24" s="503">
        <v>6.3712154453707537E-2</v>
      </c>
      <c r="AC24" s="503">
        <v>6.7479305887853155E-2</v>
      </c>
      <c r="AD24" s="503">
        <v>7.2655490220072436E-2</v>
      </c>
      <c r="AE24" s="503">
        <v>7.5393680300373925E-2</v>
      </c>
      <c r="AF24" s="503">
        <v>7.0716564243626531E-2</v>
      </c>
      <c r="AG24" s="503">
        <v>7.2286120028993206E-2</v>
      </c>
      <c r="AH24" s="503">
        <v>0.33299670285849531</v>
      </c>
      <c r="AI24" s="503">
        <v>0.26518898291790438</v>
      </c>
      <c r="AJ24" s="503">
        <v>0.28632421947838982</v>
      </c>
      <c r="AK24" s="503">
        <v>0.15831467760206364</v>
      </c>
    </row>
    <row r="25" spans="1:37">
      <c r="B25" s="160" t="s">
        <v>725</v>
      </c>
      <c r="C25" s="186" t="s">
        <v>725</v>
      </c>
      <c r="J25" s="501">
        <v>17.1829</v>
      </c>
      <c r="K25" s="501">
        <v>17.1859115</v>
      </c>
      <c r="L25" s="501">
        <v>17.202953999999998</v>
      </c>
      <c r="M25" s="501">
        <v>17.221845999999999</v>
      </c>
      <c r="N25" s="501">
        <v>17.241771499999999</v>
      </c>
      <c r="O25" s="501">
        <v>17.269576499999999</v>
      </c>
      <c r="P25" s="501">
        <v>17.360972</v>
      </c>
      <c r="Q25" s="501">
        <v>17.4469265</v>
      </c>
      <c r="R25" s="501">
        <v>17.541256000000001</v>
      </c>
      <c r="S25" s="501">
        <v>17.621140500000003</v>
      </c>
      <c r="T25" s="501">
        <v>17.722592499999998</v>
      </c>
      <c r="U25" s="501">
        <v>17.990253500000001</v>
      </c>
      <c r="V25" s="501">
        <v>18.280468499999998</v>
      </c>
      <c r="W25" s="501">
        <v>18.5958355</v>
      </c>
      <c r="X25" s="501">
        <v>18.9086985</v>
      </c>
      <c r="Y25" s="501">
        <v>19.496651999999997</v>
      </c>
      <c r="Z25" s="501">
        <v>20.9560335</v>
      </c>
      <c r="AA25" s="501">
        <v>22.4635295</v>
      </c>
      <c r="AB25" s="501">
        <v>24.1379065</v>
      </c>
      <c r="AC25" s="501">
        <v>25.983541000000002</v>
      </c>
      <c r="AD25" s="501">
        <v>28.097844000000002</v>
      </c>
      <c r="AE25" s="501">
        <v>30.415050000000001</v>
      </c>
      <c r="AF25" s="501">
        <v>32.765996999999999</v>
      </c>
      <c r="AG25" s="501">
        <v>35.337052</v>
      </c>
      <c r="AH25" s="501">
        <v>48.610793999999999</v>
      </c>
      <c r="AI25" s="501">
        <v>64.063879999999997</v>
      </c>
      <c r="AJ25" s="501">
        <v>84.455973</v>
      </c>
      <c r="AK25" s="501">
        <v>98.937568499999998</v>
      </c>
    </row>
    <row r="26" spans="1:37">
      <c r="B26" s="265" t="s">
        <v>726</v>
      </c>
      <c r="J26" s="501"/>
      <c r="K26" s="503">
        <v>1.7526145179215969E-4</v>
      </c>
      <c r="L26" s="503">
        <v>9.9165528694819234E-4</v>
      </c>
      <c r="M26" s="503">
        <v>1.0981834863943146E-3</v>
      </c>
      <c r="N26" s="503">
        <v>1.1569897907575863E-3</v>
      </c>
      <c r="O26" s="503">
        <v>1.6126533169750421E-3</v>
      </c>
      <c r="P26" s="503">
        <v>5.2922838032537075E-3</v>
      </c>
      <c r="Q26" s="503">
        <v>4.9510188715239968E-3</v>
      </c>
      <c r="R26" s="503">
        <v>5.4066542895105695E-3</v>
      </c>
      <c r="S26" s="503">
        <v>4.5540923637396391E-3</v>
      </c>
      <c r="T26" s="503">
        <v>5.7574025926411948E-3</v>
      </c>
      <c r="U26" s="503">
        <v>1.5102812977277674E-2</v>
      </c>
      <c r="V26" s="503">
        <v>1.6131790471990645E-2</v>
      </c>
      <c r="W26" s="503">
        <v>1.7251581927454539E-2</v>
      </c>
      <c r="X26" s="503">
        <v>1.6824358335499372E-2</v>
      </c>
      <c r="Y26" s="503">
        <v>3.1094339993839214E-2</v>
      </c>
      <c r="Z26" s="503">
        <v>7.4852928595125101E-2</v>
      </c>
      <c r="AA26" s="503">
        <v>7.193613237925009E-2</v>
      </c>
      <c r="AB26" s="503">
        <v>7.453757433799528E-2</v>
      </c>
      <c r="AC26" s="503">
        <v>7.6462078432526975E-2</v>
      </c>
      <c r="AD26" s="503">
        <v>8.1370857035998265E-2</v>
      </c>
      <c r="AE26" s="503">
        <v>8.2469174503210937E-2</v>
      </c>
      <c r="AF26" s="503">
        <v>7.7295516528823646E-2</v>
      </c>
      <c r="AG26" s="503">
        <v>7.8467168265931336E-2</v>
      </c>
      <c r="AH26" s="503">
        <v>0.37563240985693991</v>
      </c>
      <c r="AI26" s="503">
        <v>0.31789412861678418</v>
      </c>
      <c r="AJ26" s="503">
        <v>0.31830874121267716</v>
      </c>
      <c r="AK26" s="503">
        <v>0.17146916891242253</v>
      </c>
    </row>
    <row r="27" spans="1:37">
      <c r="B27" s="160" t="s">
        <v>727</v>
      </c>
      <c r="C27" s="186" t="s">
        <v>727</v>
      </c>
      <c r="J27" s="501">
        <v>20.30855</v>
      </c>
      <c r="K27" s="501">
        <v>20.311116484999999</v>
      </c>
      <c r="L27" s="501">
        <v>20.32519134</v>
      </c>
      <c r="M27" s="501">
        <v>20.340516235000003</v>
      </c>
      <c r="N27" s="501">
        <v>20.357948740000001</v>
      </c>
      <c r="O27" s="501">
        <v>20.38022024</v>
      </c>
      <c r="P27" s="501">
        <v>20.453702575000001</v>
      </c>
      <c r="Q27" s="501">
        <v>20.521801610000001</v>
      </c>
      <c r="R27" s="501">
        <v>20.596272409999997</v>
      </c>
      <c r="S27" s="501">
        <v>20.658316735</v>
      </c>
      <c r="T27" s="501">
        <v>20.738098239999999</v>
      </c>
      <c r="U27" s="501">
        <v>20.946762504999999</v>
      </c>
      <c r="V27" s="501">
        <v>21.180994925</v>
      </c>
      <c r="W27" s="501">
        <v>21.44836703</v>
      </c>
      <c r="X27" s="501">
        <v>21.715739129999999</v>
      </c>
      <c r="Y27" s="501">
        <v>22.244670900000003</v>
      </c>
      <c r="Z27" s="501">
        <v>23.661476954999998</v>
      </c>
      <c r="AA27" s="501">
        <v>25.218723635</v>
      </c>
      <c r="AB27" s="501">
        <v>27.025365430000001</v>
      </c>
      <c r="AC27" s="501">
        <v>29.115827724999999</v>
      </c>
      <c r="AD27" s="501">
        <v>31.505854305</v>
      </c>
      <c r="AE27" s="501">
        <v>34.158295899999999</v>
      </c>
      <c r="AF27" s="501">
        <v>36.873306214999999</v>
      </c>
      <c r="AG27" s="501">
        <v>39.857162854999999</v>
      </c>
      <c r="AH27" s="501">
        <v>55.682658574999998</v>
      </c>
      <c r="AI27" s="501">
        <v>73.348667745</v>
      </c>
      <c r="AJ27" s="501">
        <v>95.194433589999988</v>
      </c>
      <c r="AK27" s="501">
        <v>109.78068187</v>
      </c>
    </row>
    <row r="28" spans="1:37">
      <c r="B28" s="265" t="s">
        <v>728</v>
      </c>
      <c r="J28" s="501"/>
      <c r="K28" s="503">
        <v>1.2637460576944779E-4</v>
      </c>
      <c r="L28" s="503">
        <v>6.9296313722561455E-4</v>
      </c>
      <c r="M28" s="503">
        <v>7.5398527588978995E-4</v>
      </c>
      <c r="N28" s="503">
        <v>8.5703355797835763E-4</v>
      </c>
      <c r="O28" s="503">
        <v>1.0939952882501789E-3</v>
      </c>
      <c r="P28" s="503">
        <v>3.6055711927871366E-3</v>
      </c>
      <c r="Q28" s="503">
        <v>3.3294233525833633E-3</v>
      </c>
      <c r="R28" s="503">
        <v>3.6288626805410741E-3</v>
      </c>
      <c r="S28" s="503">
        <v>3.0124055345994638E-3</v>
      </c>
      <c r="T28" s="503">
        <v>3.8619557451566831E-3</v>
      </c>
      <c r="U28" s="503">
        <v>1.0061880437885294E-2</v>
      </c>
      <c r="V28" s="503">
        <v>1.1182273152908002E-2</v>
      </c>
      <c r="W28" s="503">
        <v>1.2623208019582666E-2</v>
      </c>
      <c r="X28" s="503">
        <v>1.2465848781216019E-2</v>
      </c>
      <c r="Y28" s="503">
        <v>2.4357069627406386E-2</v>
      </c>
      <c r="Z28" s="503">
        <v>6.3691931490881024E-2</v>
      </c>
      <c r="AA28" s="503">
        <v>6.5813587332760923E-2</v>
      </c>
      <c r="AB28" s="503">
        <v>7.1638906914886016E-2</v>
      </c>
      <c r="AC28" s="503">
        <v>7.7351860436989411E-2</v>
      </c>
      <c r="AD28" s="503">
        <v>8.2086849893943756E-2</v>
      </c>
      <c r="AE28" s="503">
        <v>8.4188848501691158E-2</v>
      </c>
      <c r="AF28" s="503">
        <v>7.9483189762988168E-2</v>
      </c>
      <c r="AG28" s="503">
        <v>8.0921863165776306E-2</v>
      </c>
      <c r="AH28" s="503">
        <v>0.39705524895419703</v>
      </c>
      <c r="AI28" s="503">
        <v>0.317262315092325</v>
      </c>
      <c r="AJ28" s="503">
        <v>0.29783452810551098</v>
      </c>
      <c r="AK28" s="503">
        <v>0.15322585291932728</v>
      </c>
    </row>
    <row r="29" spans="1:37">
      <c r="B29" s="160" t="s">
        <v>729</v>
      </c>
      <c r="C29" s="186" t="s">
        <v>729</v>
      </c>
      <c r="J29" s="501">
        <v>2.5214499999999997</v>
      </c>
      <c r="K29" s="501">
        <v>2.5223835000000001</v>
      </c>
      <c r="L29" s="501">
        <v>2.5279929999999999</v>
      </c>
      <c r="M29" s="501">
        <v>2.5284770000000001</v>
      </c>
      <c r="N29" s="501">
        <v>2.5301464999999999</v>
      </c>
      <c r="O29" s="501">
        <v>2.5330114999999997</v>
      </c>
      <c r="P29" s="501">
        <v>2.5385925</v>
      </c>
      <c r="Q29" s="501">
        <v>2.5431885000000003</v>
      </c>
      <c r="R29" s="501">
        <v>2.5509250000000003</v>
      </c>
      <c r="S29" s="501">
        <v>2.5582739999999999</v>
      </c>
      <c r="T29" s="501">
        <v>2.5661525000000003</v>
      </c>
      <c r="U29" s="501">
        <v>2.5912170000000003</v>
      </c>
      <c r="V29" s="501">
        <v>2.6204459999999998</v>
      </c>
      <c r="W29" s="501">
        <v>2.64547</v>
      </c>
      <c r="X29" s="501">
        <v>2.6715635</v>
      </c>
      <c r="Y29" s="501">
        <v>2.7487504999999999</v>
      </c>
      <c r="Z29" s="501">
        <v>2.8707595000000001</v>
      </c>
      <c r="AA29" s="501">
        <v>2.9715410000000002</v>
      </c>
      <c r="AB29" s="501">
        <v>3.0535144999999999</v>
      </c>
      <c r="AC29" s="501">
        <v>3.1519509999999999</v>
      </c>
      <c r="AD29" s="501">
        <v>3.269253</v>
      </c>
      <c r="AE29" s="501">
        <v>3.4014994999999999</v>
      </c>
      <c r="AF29" s="501">
        <v>3.5236454999999998</v>
      </c>
      <c r="AG29" s="501">
        <v>3.6621575000000002</v>
      </c>
      <c r="AH29" s="501">
        <v>4.1865395000000003</v>
      </c>
      <c r="AI29" s="501">
        <v>4.4760454999999997</v>
      </c>
      <c r="AJ29" s="501">
        <v>4.7145545000000002</v>
      </c>
      <c r="AK29" s="501">
        <v>4.4099740000000001</v>
      </c>
    </row>
    <row r="30" spans="1:37" ht="13.5" thickBot="1">
      <c r="B30" s="265" t="s">
        <v>730</v>
      </c>
      <c r="J30" s="501"/>
      <c r="K30" s="503">
        <v>3.7022348252012323E-4</v>
      </c>
      <c r="L30" s="503">
        <v>2.2238886354909245E-3</v>
      </c>
      <c r="M30" s="503">
        <v>1.9145622634245862E-4</v>
      </c>
      <c r="N30" s="503">
        <v>6.6027889516090843E-4</v>
      </c>
      <c r="O30" s="503">
        <v>1.1323454985708913E-3</v>
      </c>
      <c r="P30" s="503">
        <v>2.2033062226524754E-3</v>
      </c>
      <c r="Q30" s="503">
        <v>1.810452051678348E-3</v>
      </c>
      <c r="R30" s="503">
        <v>3.0420474141024285E-3</v>
      </c>
      <c r="S30" s="503">
        <v>2.880915746248755E-3</v>
      </c>
      <c r="T30" s="503">
        <v>3.0796153969435422E-3</v>
      </c>
      <c r="U30" s="503">
        <v>9.7673462508561133E-3</v>
      </c>
      <c r="V30" s="503">
        <v>1.1280027878791897E-2</v>
      </c>
      <c r="W30" s="503">
        <v>9.5495194329515507E-3</v>
      </c>
      <c r="X30" s="503">
        <v>9.863464715154582E-3</v>
      </c>
      <c r="Y30" s="503">
        <v>2.8892070130468506E-2</v>
      </c>
      <c r="Z30" s="503">
        <v>4.4387076964606378E-2</v>
      </c>
      <c r="AA30" s="503">
        <v>3.5106214923263365E-2</v>
      </c>
      <c r="AB30" s="503">
        <v>2.7586191810915511E-2</v>
      </c>
      <c r="AC30" s="503">
        <v>3.223711562529015E-2</v>
      </c>
      <c r="AD30" s="503">
        <v>3.7215680066092403E-2</v>
      </c>
      <c r="AE30" s="503">
        <v>4.0451595517385759E-2</v>
      </c>
      <c r="AF30" s="503">
        <v>3.5909456990953513E-2</v>
      </c>
      <c r="AG30" s="503">
        <v>3.9309289200630544E-2</v>
      </c>
      <c r="AH30" s="503">
        <v>0.14318936310084973</v>
      </c>
      <c r="AI30" s="503">
        <v>6.9151622718476524E-2</v>
      </c>
      <c r="AJ30" s="503">
        <v>5.32856513634637E-2</v>
      </c>
      <c r="AK30" s="503">
        <v>-6.460430142445063E-2</v>
      </c>
    </row>
    <row r="31" spans="1:37" ht="18.75">
      <c r="A31" s="43"/>
      <c r="B31" s="260" t="s">
        <v>711</v>
      </c>
      <c r="C31" s="264"/>
      <c r="D31" s="267" t="s">
        <v>731</v>
      </c>
      <c r="E31" s="267"/>
      <c r="F31" s="267"/>
      <c r="G31" s="267"/>
      <c r="H31" s="267"/>
      <c r="I31" s="267"/>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row>
    <row r="32" spans="1:37">
      <c r="J32" s="160" t="s">
        <v>712</v>
      </c>
    </row>
    <row r="33" spans="1:37">
      <c r="B33" s="160" t="s">
        <v>679</v>
      </c>
      <c r="J33" s="262" t="s">
        <v>687</v>
      </c>
      <c r="K33" s="262" t="s">
        <v>690</v>
      </c>
      <c r="L33" s="262" t="s">
        <v>691</v>
      </c>
      <c r="M33" s="262" t="s">
        <v>713</v>
      </c>
      <c r="N33" s="262" t="s">
        <v>693</v>
      </c>
      <c r="O33" s="262" t="s">
        <v>694</v>
      </c>
      <c r="P33" s="262" t="s">
        <v>695</v>
      </c>
      <c r="Q33" s="262" t="s">
        <v>696</v>
      </c>
      <c r="R33" s="262" t="s">
        <v>697</v>
      </c>
      <c r="S33" s="262" t="s">
        <v>698</v>
      </c>
      <c r="T33" s="262" t="s">
        <v>699</v>
      </c>
      <c r="U33" s="262" t="s">
        <v>700</v>
      </c>
      <c r="V33" s="262" t="s">
        <v>701</v>
      </c>
      <c r="W33" s="262" t="s">
        <v>702</v>
      </c>
      <c r="X33" s="262" t="s">
        <v>703</v>
      </c>
      <c r="Y33" s="262" t="s">
        <v>714</v>
      </c>
      <c r="Z33" s="262" t="s">
        <v>704</v>
      </c>
      <c r="AA33" s="262" t="s">
        <v>705</v>
      </c>
      <c r="AB33" s="262" t="s">
        <v>706</v>
      </c>
      <c r="AC33" s="262" t="s">
        <v>707</v>
      </c>
    </row>
    <row r="34" spans="1:37">
      <c r="H34" s="54" t="s">
        <v>715</v>
      </c>
    </row>
    <row r="35" spans="1:37">
      <c r="B35" s="160" t="s">
        <v>716</v>
      </c>
      <c r="C35" s="186" t="s">
        <v>717</v>
      </c>
      <c r="H35" s="54">
        <v>2</v>
      </c>
      <c r="J35" s="502">
        <v>5.0670000000001201</v>
      </c>
      <c r="K35" s="502">
        <v>5.7908125751065853</v>
      </c>
      <c r="L35" s="502">
        <v>6.2779737297634641</v>
      </c>
      <c r="M35" s="502">
        <v>6.6894002264407559</v>
      </c>
      <c r="N35" s="502">
        <v>7.0063764225116731</v>
      </c>
      <c r="O35" s="502">
        <v>7.2476082691129928</v>
      </c>
      <c r="P35" s="502">
        <v>7.5806219617892578</v>
      </c>
      <c r="Q35" s="502">
        <v>7.9754904228407586</v>
      </c>
      <c r="R35" s="502">
        <v>8.2443677686820926</v>
      </c>
      <c r="S35" s="502">
        <v>8.5338644734254565</v>
      </c>
      <c r="T35" s="502">
        <v>8.8308950357686822</v>
      </c>
      <c r="U35" s="502">
        <v>9.1373382180980123</v>
      </c>
      <c r="V35" s="502">
        <v>9.4307021324364637</v>
      </c>
      <c r="W35" s="502">
        <v>9.6349869604714478</v>
      </c>
      <c r="X35" s="502">
        <v>9.7663296778949018</v>
      </c>
      <c r="Y35" s="502">
        <v>9.9860080977781642</v>
      </c>
      <c r="Z35" s="502">
        <v>10.044796839014403</v>
      </c>
      <c r="AA35" s="502">
        <v>9.9100554956216946</v>
      </c>
      <c r="AB35" s="502">
        <v>9.7797956983298739</v>
      </c>
      <c r="AC35" s="502">
        <v>9.5590056890203066</v>
      </c>
    </row>
    <row r="36" spans="1:37">
      <c r="B36" s="265" t="s">
        <v>732</v>
      </c>
      <c r="J36" s="501"/>
      <c r="K36" s="503">
        <v>0.14284834716922204</v>
      </c>
      <c r="L36" s="503">
        <v>8.4126562263658167E-2</v>
      </c>
      <c r="M36" s="503">
        <v>6.5534918492370489E-2</v>
      </c>
      <c r="N36" s="503">
        <v>4.7384845478078301E-2</v>
      </c>
      <c r="O36" s="503">
        <v>3.443032918217688E-2</v>
      </c>
      <c r="P36" s="503">
        <v>4.5948081120148795E-2</v>
      </c>
      <c r="Q36" s="503">
        <v>5.2089190443985647E-2</v>
      </c>
      <c r="R36" s="503">
        <v>3.3712954512653492E-2</v>
      </c>
      <c r="S36" s="503">
        <v>3.5114482136893013E-2</v>
      </c>
      <c r="T36" s="503">
        <v>3.480610258906524E-2</v>
      </c>
      <c r="U36" s="503">
        <v>3.4701259735067824E-2</v>
      </c>
      <c r="V36" s="503">
        <v>3.2106058387703716E-2</v>
      </c>
      <c r="W36" s="503">
        <v>2.1661677483414073E-2</v>
      </c>
      <c r="X36" s="503">
        <v>1.3631852120018577E-2</v>
      </c>
      <c r="Y36" s="503">
        <v>2.2493447091027685E-2</v>
      </c>
      <c r="Z36" s="503">
        <v>5.887111312208794E-3</v>
      </c>
      <c r="AA36" s="503">
        <v>-1.3414043663816788E-2</v>
      </c>
      <c r="AB36" s="503">
        <v>-1.3144204626237464E-2</v>
      </c>
      <c r="AC36" s="503">
        <v>-2.2576137183241196E-2</v>
      </c>
    </row>
    <row r="37" spans="1:37">
      <c r="B37" s="160" t="s">
        <v>719</v>
      </c>
      <c r="C37" s="186" t="s">
        <v>717</v>
      </c>
      <c r="H37" s="54">
        <v>6</v>
      </c>
      <c r="J37" s="502">
        <v>2.4536830274384456</v>
      </c>
      <c r="K37" s="502">
        <v>3.0713996573512916</v>
      </c>
      <c r="L37" s="502">
        <v>3.3348198222550725</v>
      </c>
      <c r="M37" s="502">
        <v>3.451134174372096</v>
      </c>
      <c r="N37" s="502">
        <v>3.4843407801982056</v>
      </c>
      <c r="O37" s="502">
        <v>3.4703852201447138</v>
      </c>
      <c r="P37" s="502">
        <v>3.3538077019341319</v>
      </c>
      <c r="Q37" s="502">
        <v>3.2053117565485381</v>
      </c>
      <c r="R37" s="502">
        <v>3.1447264174291756</v>
      </c>
      <c r="S37" s="502">
        <v>3.1270295954085481</v>
      </c>
      <c r="T37" s="502">
        <v>3.1206046168799508</v>
      </c>
      <c r="U37" s="502">
        <v>3.117103681979625</v>
      </c>
      <c r="V37" s="502">
        <v>3.1177361505588559</v>
      </c>
      <c r="W37" s="502">
        <v>3.1258501879952076</v>
      </c>
      <c r="X37" s="502">
        <v>3.1455077587148708</v>
      </c>
      <c r="Y37" s="502">
        <v>3.1850028061521027</v>
      </c>
      <c r="Z37" s="502">
        <v>3.2212636419044594</v>
      </c>
      <c r="AA37" s="502">
        <v>3.1882368868128563</v>
      </c>
      <c r="AB37" s="502">
        <v>3.0399249153928336</v>
      </c>
      <c r="AC37" s="502">
        <v>2.8951285742478685</v>
      </c>
    </row>
    <row r="38" spans="1:37">
      <c r="B38" s="265" t="s">
        <v>733</v>
      </c>
      <c r="J38" s="501"/>
      <c r="K38" s="503">
        <v>0.25175078565780329</v>
      </c>
      <c r="L38" s="503">
        <v>8.5765512239116631E-2</v>
      </c>
      <c r="M38" s="503">
        <v>3.4878751571762415E-2</v>
      </c>
      <c r="N38" s="503">
        <v>9.6219399618536205E-3</v>
      </c>
      <c r="O38" s="503">
        <v>-4.0052224893736962E-3</v>
      </c>
      <c r="P38" s="503">
        <v>-3.3592097365410259E-2</v>
      </c>
      <c r="Q38" s="503">
        <v>-4.4276821625746948E-2</v>
      </c>
      <c r="R38" s="503">
        <v>-1.8901543350840991E-2</v>
      </c>
      <c r="S38" s="503">
        <v>-5.6274599668020443E-3</v>
      </c>
      <c r="T38" s="503">
        <v>-2.054658688881971E-3</v>
      </c>
      <c r="U38" s="503">
        <v>-1.1218771136172298E-3</v>
      </c>
      <c r="V38" s="503">
        <v>2.0290264417167767E-4</v>
      </c>
      <c r="W38" s="503">
        <v>2.6025414097011722E-3</v>
      </c>
      <c r="X38" s="503">
        <v>6.2887117223844567E-3</v>
      </c>
      <c r="Y38" s="503">
        <v>1.2556016537491575E-2</v>
      </c>
      <c r="Z38" s="503">
        <v>1.1384867756573318E-2</v>
      </c>
      <c r="AA38" s="503">
        <v>-1.0252732704634232E-2</v>
      </c>
      <c r="AB38" s="503">
        <v>-4.6518491782548771E-2</v>
      </c>
      <c r="AC38" s="503">
        <v>-4.7631551822803431E-2</v>
      </c>
    </row>
    <row r="39" spans="1:37">
      <c r="B39" s="160" t="s">
        <v>721</v>
      </c>
      <c r="C39" s="186" t="s">
        <v>717</v>
      </c>
      <c r="H39" s="54">
        <v>10</v>
      </c>
      <c r="J39" s="502">
        <v>-0.14298409585037258</v>
      </c>
      <c r="K39" s="502">
        <v>0.34858710808498067</v>
      </c>
      <c r="L39" s="502">
        <v>0.6684034874113034</v>
      </c>
      <c r="M39" s="502">
        <v>0.87131866103631361</v>
      </c>
      <c r="N39" s="502">
        <v>1.02215602546996</v>
      </c>
      <c r="O39" s="502">
        <v>1.1316617555956794</v>
      </c>
      <c r="P39" s="502">
        <v>1.267290119575784</v>
      </c>
      <c r="Q39" s="502">
        <v>1.4141264254169994</v>
      </c>
      <c r="R39" s="502">
        <v>1.5597443697504905</v>
      </c>
      <c r="S39" s="502">
        <v>1.6951674906885774</v>
      </c>
      <c r="T39" s="502">
        <v>1.8056639097543032</v>
      </c>
      <c r="U39" s="502">
        <v>1.9003449677737931</v>
      </c>
      <c r="V39" s="502">
        <v>1.9909202304408433</v>
      </c>
      <c r="W39" s="502">
        <v>2.0787074070862324</v>
      </c>
      <c r="X39" s="502">
        <v>2.1642115854611168</v>
      </c>
      <c r="Y39" s="502">
        <v>2.3049969385613602</v>
      </c>
      <c r="Z39" s="502">
        <v>2.4110897689684005</v>
      </c>
      <c r="AA39" s="502">
        <v>2.3371183180618105</v>
      </c>
      <c r="AB39" s="502">
        <v>2.178988108782526</v>
      </c>
      <c r="AC39" s="502">
        <v>2.0242471883219313</v>
      </c>
    </row>
    <row r="40" spans="1:37">
      <c r="B40" s="265" t="s">
        <v>734</v>
      </c>
      <c r="J40" s="501"/>
      <c r="K40" s="503">
        <v>-3.4379432272646868</v>
      </c>
      <c r="L40" s="503">
        <v>0.91746473667166129</v>
      </c>
      <c r="M40" s="503">
        <v>0.3035818595305233</v>
      </c>
      <c r="N40" s="503">
        <v>0.17311389182718306</v>
      </c>
      <c r="O40" s="503">
        <v>0.10713210840328569</v>
      </c>
      <c r="P40" s="503">
        <v>0.11984885351958642</v>
      </c>
      <c r="Q40" s="503">
        <v>0.11586636995983825</v>
      </c>
      <c r="R40" s="503">
        <v>0.10297378064379997</v>
      </c>
      <c r="S40" s="503">
        <v>8.6823920358020168E-2</v>
      </c>
      <c r="T40" s="503">
        <v>6.5183186719114203E-2</v>
      </c>
      <c r="U40" s="503">
        <v>5.2435593084636196E-2</v>
      </c>
      <c r="V40" s="503">
        <v>4.7662537172478134E-2</v>
      </c>
      <c r="W40" s="503">
        <v>4.4093768953239576E-2</v>
      </c>
      <c r="X40" s="503">
        <v>4.1133339922397948E-2</v>
      </c>
      <c r="Y40" s="503">
        <v>6.505156614354185E-2</v>
      </c>
      <c r="Z40" s="503">
        <v>4.6027319443320842E-2</v>
      </c>
      <c r="AA40" s="503">
        <v>-3.0679675165408385E-2</v>
      </c>
      <c r="AB40" s="503">
        <v>-6.7660335404166869E-2</v>
      </c>
      <c r="AC40" s="503">
        <v>-7.1015036675465701E-2</v>
      </c>
    </row>
    <row r="41" spans="1:37">
      <c r="B41" s="160" t="s">
        <v>735</v>
      </c>
      <c r="C41" s="186" t="s">
        <v>717</v>
      </c>
      <c r="H41" s="54">
        <v>14</v>
      </c>
      <c r="J41" s="502">
        <v>0</v>
      </c>
      <c r="K41" s="502">
        <v>0</v>
      </c>
      <c r="L41" s="502">
        <v>0</v>
      </c>
      <c r="M41" s="502">
        <v>0</v>
      </c>
      <c r="N41" s="502">
        <v>0</v>
      </c>
      <c r="O41" s="502">
        <v>0</v>
      </c>
      <c r="P41" s="502">
        <v>0</v>
      </c>
      <c r="Q41" s="502">
        <v>0</v>
      </c>
      <c r="R41" s="502">
        <v>0</v>
      </c>
      <c r="S41" s="502">
        <v>0</v>
      </c>
      <c r="T41" s="502">
        <v>0</v>
      </c>
      <c r="U41" s="502">
        <v>0</v>
      </c>
      <c r="V41" s="502">
        <v>0</v>
      </c>
      <c r="W41" s="502">
        <v>0</v>
      </c>
      <c r="X41" s="502">
        <v>0</v>
      </c>
      <c r="Y41" s="502">
        <v>0</v>
      </c>
      <c r="Z41" s="502">
        <v>0</v>
      </c>
      <c r="AA41" s="502">
        <v>0</v>
      </c>
      <c r="AB41" s="502">
        <v>0</v>
      </c>
      <c r="AC41" s="502">
        <v>0</v>
      </c>
    </row>
    <row r="42" spans="1:37" ht="13.5" thickBot="1"/>
    <row r="43" spans="1:37" ht="18.75">
      <c r="A43" s="43"/>
      <c r="B43" s="260" t="s">
        <v>736</v>
      </c>
      <c r="C43" s="264"/>
      <c r="D43" s="267" t="s">
        <v>731</v>
      </c>
      <c r="E43" s="267"/>
      <c r="F43" s="267"/>
      <c r="G43" s="267"/>
      <c r="H43" s="267"/>
      <c r="I43" s="267"/>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row>
    <row r="44" spans="1:37"/>
    <row r="45" spans="1:37" ht="15">
      <c r="B45" s="160" t="s">
        <v>737</v>
      </c>
      <c r="J45" s="602">
        <f>'PV Cashflow AFS FI'!H4</f>
        <v>45839</v>
      </c>
      <c r="K45" s="602">
        <f>J46+1</f>
        <v>46204</v>
      </c>
      <c r="L45" s="602">
        <f t="shared" ref="L45:AC45" si="0">K46+1</f>
        <v>46569</v>
      </c>
      <c r="M45" s="602">
        <f t="shared" si="0"/>
        <v>46935</v>
      </c>
      <c r="N45" s="602">
        <f t="shared" si="0"/>
        <v>47300</v>
      </c>
      <c r="O45" s="602">
        <f t="shared" si="0"/>
        <v>47665</v>
      </c>
      <c r="P45" s="602">
        <f t="shared" si="0"/>
        <v>48030</v>
      </c>
      <c r="Q45" s="602">
        <f t="shared" si="0"/>
        <v>48396</v>
      </c>
      <c r="R45" s="602">
        <f t="shared" si="0"/>
        <v>48761</v>
      </c>
      <c r="S45" s="602">
        <f t="shared" si="0"/>
        <v>49126</v>
      </c>
      <c r="T45" s="602">
        <f t="shared" si="0"/>
        <v>49491</v>
      </c>
      <c r="U45" s="602">
        <f t="shared" si="0"/>
        <v>49857</v>
      </c>
      <c r="V45" s="602">
        <f t="shared" si="0"/>
        <v>50222</v>
      </c>
      <c r="W45" s="602">
        <f t="shared" si="0"/>
        <v>50587</v>
      </c>
      <c r="X45" s="602">
        <f t="shared" si="0"/>
        <v>50952</v>
      </c>
      <c r="Y45" s="602">
        <f t="shared" si="0"/>
        <v>51318</v>
      </c>
      <c r="Z45" s="602">
        <f t="shared" si="0"/>
        <v>51683</v>
      </c>
      <c r="AA45" s="602">
        <f t="shared" si="0"/>
        <v>52048</v>
      </c>
      <c r="AB45" s="602">
        <f t="shared" si="0"/>
        <v>52413</v>
      </c>
      <c r="AC45" s="602">
        <f t="shared" si="0"/>
        <v>52779</v>
      </c>
    </row>
    <row r="46" spans="1:37" ht="15">
      <c r="B46" s="160" t="s">
        <v>738</v>
      </c>
      <c r="J46" s="602">
        <f>EOMONTH(J45,11)</f>
        <v>46203</v>
      </c>
      <c r="K46" s="602">
        <f>EOMONTH(K45,11)</f>
        <v>46568</v>
      </c>
      <c r="L46" s="602">
        <f t="shared" ref="L46" si="1">EOMONTH(L45,11)</f>
        <v>46934</v>
      </c>
      <c r="M46" s="602">
        <f t="shared" ref="M46" si="2">EOMONTH(M45,11)</f>
        <v>47299</v>
      </c>
      <c r="N46" s="602">
        <f t="shared" ref="N46" si="3">EOMONTH(N45,11)</f>
        <v>47664</v>
      </c>
      <c r="O46" s="602">
        <f t="shared" ref="O46" si="4">EOMONTH(O45,11)</f>
        <v>48029</v>
      </c>
      <c r="P46" s="602">
        <f t="shared" ref="P46" si="5">EOMONTH(P45,11)</f>
        <v>48395</v>
      </c>
      <c r="Q46" s="602">
        <f t="shared" ref="Q46" si="6">EOMONTH(Q45,11)</f>
        <v>48760</v>
      </c>
      <c r="R46" s="602">
        <f t="shared" ref="R46" si="7">EOMONTH(R45,11)</f>
        <v>49125</v>
      </c>
      <c r="S46" s="602">
        <f t="shared" ref="S46" si="8">EOMONTH(S45,11)</f>
        <v>49490</v>
      </c>
      <c r="T46" s="602">
        <f t="shared" ref="T46" si="9">EOMONTH(T45,11)</f>
        <v>49856</v>
      </c>
      <c r="U46" s="602">
        <f t="shared" ref="U46" si="10">EOMONTH(U45,11)</f>
        <v>50221</v>
      </c>
      <c r="V46" s="602">
        <f t="shared" ref="V46" si="11">EOMONTH(V45,11)</f>
        <v>50586</v>
      </c>
      <c r="W46" s="602">
        <f t="shared" ref="W46" si="12">EOMONTH(W45,11)</f>
        <v>50951</v>
      </c>
      <c r="X46" s="602">
        <f t="shared" ref="X46" si="13">EOMONTH(X45,11)</f>
        <v>51317</v>
      </c>
      <c r="Y46" s="602">
        <f t="shared" ref="Y46" si="14">EOMONTH(Y45,11)</f>
        <v>51682</v>
      </c>
      <c r="Z46" s="602">
        <f t="shared" ref="Z46" si="15">EOMONTH(Z45,11)</f>
        <v>52047</v>
      </c>
      <c r="AA46" s="602">
        <f t="shared" ref="AA46" si="16">EOMONTH(AA45,11)</f>
        <v>52412</v>
      </c>
      <c r="AB46" s="602">
        <f t="shared" ref="AB46" si="17">EOMONTH(AB45,11)</f>
        <v>52778</v>
      </c>
      <c r="AC46" s="602">
        <f t="shared" ref="AC46" si="18">EOMONTH(AC45,11)</f>
        <v>53143</v>
      </c>
    </row>
    <row r="47" spans="1:37">
      <c r="B47" s="462" t="s">
        <v>739</v>
      </c>
      <c r="J47" s="504">
        <v>0.05</v>
      </c>
      <c r="K47" s="504">
        <v>0.05</v>
      </c>
      <c r="L47" s="504">
        <v>0.05</v>
      </c>
      <c r="M47" s="504">
        <v>0.05</v>
      </c>
      <c r="N47" s="504">
        <v>0.05</v>
      </c>
      <c r="O47" s="504">
        <v>0.05</v>
      </c>
      <c r="P47" s="504">
        <v>0.05</v>
      </c>
      <c r="Q47" s="504">
        <v>0.05</v>
      </c>
      <c r="R47" s="504">
        <v>0.05</v>
      </c>
      <c r="S47" s="504">
        <v>0.05</v>
      </c>
      <c r="T47" s="504">
        <v>0.05</v>
      </c>
      <c r="U47" s="504">
        <v>0.05</v>
      </c>
      <c r="V47" s="504">
        <v>0.05</v>
      </c>
      <c r="W47" s="504">
        <v>0.05</v>
      </c>
      <c r="X47" s="504">
        <v>0.05</v>
      </c>
      <c r="Y47" s="504">
        <v>0.05</v>
      </c>
      <c r="Z47" s="504">
        <v>0.05</v>
      </c>
      <c r="AA47" s="504">
        <v>0.05</v>
      </c>
      <c r="AB47" s="504">
        <v>0.05</v>
      </c>
      <c r="AC47" s="504">
        <v>0.05</v>
      </c>
    </row>
    <row r="48" spans="1:37">
      <c r="B48" s="462" t="s">
        <v>740</v>
      </c>
      <c r="J48" s="504">
        <v>0.1</v>
      </c>
      <c r="K48" s="504">
        <v>0.1</v>
      </c>
      <c r="L48" s="504">
        <v>0.1</v>
      </c>
      <c r="M48" s="504">
        <v>0.1</v>
      </c>
      <c r="N48" s="504">
        <v>0.1</v>
      </c>
      <c r="O48" s="504">
        <v>0.1</v>
      </c>
      <c r="P48" s="504">
        <v>0.1</v>
      </c>
      <c r="Q48" s="504">
        <v>0.1</v>
      </c>
      <c r="R48" s="504">
        <v>0.1</v>
      </c>
      <c r="S48" s="504">
        <v>0.1</v>
      </c>
      <c r="T48" s="504">
        <v>0.1</v>
      </c>
      <c r="U48" s="504">
        <v>0.1</v>
      </c>
      <c r="V48" s="504">
        <v>0.1</v>
      </c>
      <c r="W48" s="504">
        <v>0.1</v>
      </c>
      <c r="X48" s="504">
        <v>0.1</v>
      </c>
      <c r="Y48" s="504">
        <v>0.1</v>
      </c>
      <c r="Z48" s="504">
        <v>0.1</v>
      </c>
      <c r="AA48" s="504">
        <v>0.1</v>
      </c>
      <c r="AB48" s="504">
        <v>0.1</v>
      </c>
      <c r="AC48" s="504">
        <v>0.1</v>
      </c>
    </row>
    <row r="49"/>
    <row r="50"/>
    <row r="51"/>
    <row r="52" customFormat="1" hidden="1"/>
    <row r="53" customFormat="1" hidden="1"/>
    <row r="54" customFormat="1" hidden="1"/>
    <row r="55" customFormat="1" hidden="1"/>
    <row r="56" customFormat="1" hidden="1"/>
    <row r="57" customFormat="1" hidden="1"/>
    <row r="58" customFormat="1" hidden="1"/>
    <row r="59" customFormat="1" hidden="1"/>
    <row r="60" customFormat="1" hidden="1"/>
    <row r="61" customFormat="1" hidden="1"/>
    <row r="62" customFormat="1" hidden="1"/>
    <row r="63" customFormat="1" hidden="1"/>
    <row r="64" customFormat="1" hidden="1"/>
    <row r="65" customFormat="1" hidden="1"/>
    <row r="66" customFormat="1" hidden="1"/>
    <row r="67" customFormat="1" hidden="1"/>
    <row r="68" customFormat="1" hidden="1"/>
    <row r="69" customFormat="1" hidden="1"/>
    <row r="70" customFormat="1" hidden="1"/>
    <row r="71" customFormat="1" hidden="1"/>
    <row r="72" customFormat="1" hidden="1"/>
    <row r="73" customFormat="1" hidden="1"/>
    <row r="74" customFormat="1" hidden="1"/>
    <row r="75" customFormat="1" hidden="1"/>
    <row r="76" customFormat="1" hidden="1"/>
    <row r="77" customFormat="1" hidden="1"/>
    <row r="78" customFormat="1" hidden="1"/>
    <row r="79" customFormat="1" hidden="1"/>
    <row r="80" customFormat="1" hidden="1"/>
    <row r="81" customFormat="1" hidden="1"/>
    <row r="82" customFormat="1" hidden="1"/>
    <row r="83" customFormat="1" hidden="1"/>
    <row r="84" customFormat="1" hidden="1"/>
    <row r="85" customFormat="1" hidden="1"/>
    <row r="86" customFormat="1" hidden="1"/>
    <row r="87" customFormat="1" hidden="1"/>
    <row r="88" customFormat="1" hidden="1"/>
    <row r="89" customFormat="1" hidden="1"/>
    <row r="90" customFormat="1" hidden="1"/>
    <row r="91" customFormat="1" hidden="1"/>
    <row r="92" customFormat="1" hidden="1"/>
    <row r="93" customFormat="1" hidden="1"/>
    <row r="94" customFormat="1" hidden="1"/>
    <row r="95" customFormat="1" hidden="1"/>
    <row r="96" customFormat="1" hidden="1"/>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row r="131" customFormat="1" hidden="1"/>
    <row r="132" customFormat="1" hidden="1"/>
    <row r="133" customFormat="1" hidden="1"/>
    <row r="134" customFormat="1" hidden="1"/>
    <row r="135" customFormat="1" hidden="1"/>
    <row r="136" customFormat="1" hidden="1"/>
    <row r="137" customFormat="1" hidden="1"/>
    <row r="138" customFormat="1" hidden="1"/>
    <row r="139" customFormat="1" hidden="1"/>
    <row r="140" customFormat="1" hidden="1"/>
    <row r="141" customFormat="1" hidden="1"/>
    <row r="142" customFormat="1" hidden="1"/>
    <row r="143" customFormat="1" hidden="1"/>
    <row r="144" customFormat="1" hidden="1"/>
    <row r="145" customFormat="1" hidden="1"/>
    <row r="146" customFormat="1" hidden="1"/>
    <row r="147" customFormat="1" hidden="1"/>
    <row r="148" customFormat="1" hidden="1"/>
    <row r="149" customFormat="1" hidden="1"/>
    <row r="150" customFormat="1" hidden="1"/>
    <row r="151" customFormat="1" hidden="1"/>
    <row r="152" customFormat="1" hidden="1"/>
    <row r="153" customFormat="1" hidden="1"/>
    <row r="154" customFormat="1" hidden="1"/>
    <row r="155" customFormat="1" hidden="1"/>
    <row r="156" customFormat="1" hidden="1"/>
    <row r="157" customFormat="1" hidden="1"/>
    <row r="158" customFormat="1" hidden="1"/>
    <row r="159" customFormat="1" hidden="1"/>
    <row r="160" customFormat="1" hidden="1"/>
    <row r="161" customFormat="1" hidden="1"/>
    <row r="162" customFormat="1" hidden="1"/>
    <row r="163" customFormat="1" hidden="1"/>
    <row r="164" customFormat="1" hidden="1"/>
    <row r="165" customFormat="1" hidden="1"/>
    <row r="166" customFormat="1" hidden="1"/>
    <row r="167" customFormat="1" hidden="1"/>
    <row r="168" customFormat="1" hidden="1"/>
    <row r="169" customFormat="1" hidden="1"/>
    <row r="170" customFormat="1" hidden="1"/>
    <row r="171" customFormat="1" hidden="1"/>
    <row r="172" customFormat="1" hidden="1"/>
    <row r="173" customFormat="1" hidden="1"/>
    <row r="174" customFormat="1" hidden="1"/>
    <row r="175" customFormat="1" hidden="1"/>
    <row r="176" customFormat="1" hidden="1"/>
    <row r="177" customFormat="1" hidden="1"/>
    <row r="178" customFormat="1" hidden="1"/>
    <row r="179" customFormat="1" hidden="1"/>
    <row r="180" customFormat="1" hidden="1"/>
    <row r="181" customFormat="1" hidden="1"/>
    <row r="182" customFormat="1" hidden="1"/>
    <row r="183" customFormat="1" hidden="1"/>
    <row r="184" customFormat="1" hidden="1"/>
    <row r="185" customFormat="1" hidden="1"/>
    <row r="186" customFormat="1" hidden="1"/>
    <row r="187" customFormat="1" hidden="1"/>
    <row r="188" customFormat="1" hidden="1"/>
    <row r="189" customFormat="1" hidden="1"/>
    <row r="190" customFormat="1" hidden="1"/>
    <row r="191" customFormat="1" hidden="1"/>
    <row r="192" customFormat="1" hidden="1"/>
    <row r="193" customFormat="1" hidden="1"/>
    <row r="194" customFormat="1" hidden="1"/>
    <row r="195" customFormat="1" hidden="1"/>
    <row r="196" customFormat="1" hidden="1"/>
    <row r="197" customFormat="1" hidden="1"/>
    <row r="198" customFormat="1" hidden="1"/>
    <row r="199" customFormat="1" hidden="1"/>
    <row r="200" customFormat="1" hidden="1"/>
    <row r="201" customFormat="1" hidden="1"/>
    <row r="202" customFormat="1" hidden="1"/>
    <row r="203" customFormat="1" hidden="1"/>
    <row r="204" customFormat="1" hidden="1"/>
    <row r="205" customFormat="1" hidden="1"/>
    <row r="206" customFormat="1" hidden="1"/>
    <row r="207"/>
    <row r="208"/>
    <row r="209"/>
    <row r="210"/>
    <row r="211"/>
    <row r="212"/>
    <row r="213"/>
    <row r="214"/>
    <row r="215"/>
  </sheetData>
  <sheetProtection algorithmName="SHA-512" hashValue="/gKyUYYahT/hSnAwf8ajo1uE5uLvEDUDqk0ZZGO4fYdIjXDD9MSOlTCu9VzYmTjnsjZ6uKhe72H1ZxwpesQKIw==" saltValue="b+VCH926WEwFceV6u2f8Xg==" spinCount="100000" sheet="1" objects="1" scenarios="1"/>
  <conditionalFormatting sqref="J45:AC47">
    <cfRule type="expression" dxfId="9" priority="2">
      <formula>AND(#REF!=0,J$5&gt;$G$5)</formula>
    </cfRule>
  </conditionalFormatting>
  <hyperlinks>
    <hyperlink ref="B1" location="'Cover Page'!A1" display="Back to Cover Page" xr:uid="{AF0F4F6F-1093-4F9E-B359-DDF201077F0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E6219-BC06-4D0F-93AA-68C3FA7085E1}">
  <sheetPr codeName="Sheet17">
    <tabColor rgb="FF031F73"/>
    <pageSetUpPr fitToPage="1"/>
  </sheetPr>
  <dimension ref="A1:L115"/>
  <sheetViews>
    <sheetView showGridLines="0" zoomScale="80" zoomScaleNormal="80" workbookViewId="0">
      <selection activeCell="C2" sqref="C2"/>
    </sheetView>
  </sheetViews>
  <sheetFormatPr defaultColWidth="0" defaultRowHeight="12.75"/>
  <cols>
    <col min="1" max="1" width="2.42578125" style="215" customWidth="1"/>
    <col min="2" max="2" width="10.5703125" style="215" customWidth="1"/>
    <col min="3" max="3" width="21.42578125" style="215" customWidth="1"/>
    <col min="4" max="4" width="63.5703125" style="215" customWidth="1"/>
    <col min="5" max="5" width="22.5703125" style="215" customWidth="1"/>
    <col min="6" max="6" width="18.5703125" style="215" customWidth="1"/>
    <col min="7" max="7" width="18.140625" style="215" customWidth="1"/>
    <col min="8" max="8" width="13.5703125" style="215" customWidth="1"/>
    <col min="9" max="9" width="18" style="215" customWidth="1"/>
    <col min="10" max="10" width="28" style="215" customWidth="1"/>
    <col min="11" max="11" width="16.5703125" style="215" customWidth="1"/>
    <col min="12" max="12" width="9.140625" style="215" customWidth="1"/>
    <col min="13" max="16384" width="9.140625" style="215" hidden="1"/>
  </cols>
  <sheetData>
    <row r="1" spans="1:11" ht="14.25">
      <c r="B1" s="499" t="s">
        <v>49</v>
      </c>
    </row>
    <row r="2" spans="1:11" s="209" customFormat="1" ht="15.75" customHeight="1">
      <c r="A2" s="208"/>
      <c r="B2" s="208"/>
      <c r="D2" s="210" t="s">
        <v>741</v>
      </c>
      <c r="E2" s="211"/>
      <c r="F2" s="212"/>
      <c r="G2" s="208"/>
      <c r="H2" s="208"/>
      <c r="I2" s="208"/>
      <c r="J2" s="208"/>
      <c r="K2" s="208"/>
    </row>
    <row r="3" spans="1:11" s="209" customFormat="1" ht="15.75" customHeight="1">
      <c r="A3" s="208"/>
      <c r="B3" s="208"/>
      <c r="D3" s="213"/>
      <c r="E3" s="631" t="s">
        <v>742</v>
      </c>
      <c r="F3" s="631" t="s">
        <v>743</v>
      </c>
      <c r="G3" s="631" t="s">
        <v>744</v>
      </c>
      <c r="H3" s="208"/>
      <c r="I3" s="208"/>
      <c r="J3" s="208"/>
    </row>
    <row r="4" spans="1:11" s="209" customFormat="1" ht="15.75" customHeight="1">
      <c r="A4" s="208"/>
      <c r="B4" s="208"/>
      <c r="D4" s="631" t="s">
        <v>745</v>
      </c>
      <c r="E4" s="214">
        <f t="shared" ref="E4:G6" si="0">COUNTIFS($F$16:$F$115,$D4,$G$16:$G$115,E$3)</f>
        <v>0</v>
      </c>
      <c r="F4" s="214">
        <f t="shared" si="0"/>
        <v>0</v>
      </c>
      <c r="G4" s="214">
        <f t="shared" si="0"/>
        <v>0</v>
      </c>
      <c r="H4" s="215"/>
      <c r="I4" s="215"/>
      <c r="J4" s="215"/>
    </row>
    <row r="5" spans="1:11" s="209" customFormat="1" ht="15.75" customHeight="1">
      <c r="A5" s="216"/>
      <c r="B5" s="217"/>
      <c r="D5" s="631" t="s">
        <v>746</v>
      </c>
      <c r="E5" s="214">
        <f t="shared" si="0"/>
        <v>0</v>
      </c>
      <c r="F5" s="214">
        <f t="shared" si="0"/>
        <v>0</v>
      </c>
      <c r="G5" s="214">
        <f t="shared" si="0"/>
        <v>0</v>
      </c>
      <c r="H5" s="215"/>
      <c r="I5" s="215"/>
      <c r="J5" s="215"/>
    </row>
    <row r="6" spans="1:11" s="209" customFormat="1" ht="15.75" customHeight="1">
      <c r="A6" s="216"/>
      <c r="C6" s="215"/>
      <c r="D6" s="631" t="s">
        <v>747</v>
      </c>
      <c r="E6" s="214">
        <f t="shared" si="0"/>
        <v>0</v>
      </c>
      <c r="F6" s="214">
        <f t="shared" si="0"/>
        <v>0</v>
      </c>
      <c r="G6" s="214">
        <f t="shared" si="0"/>
        <v>0</v>
      </c>
      <c r="H6" s="215"/>
      <c r="I6" s="215"/>
      <c r="J6" s="215"/>
    </row>
    <row r="7" spans="1:11" s="209" customFormat="1" ht="15.75" customHeight="1" thickBot="1">
      <c r="A7" s="216"/>
      <c r="B7" s="559" t="s">
        <v>748</v>
      </c>
      <c r="C7" s="559"/>
      <c r="D7" s="559"/>
      <c r="E7" s="559"/>
      <c r="F7" s="559"/>
      <c r="G7" s="559"/>
      <c r="H7" s="559"/>
      <c r="I7" s="559"/>
      <c r="J7" s="215"/>
    </row>
    <row r="8" spans="1:11" s="209" customFormat="1" ht="15.75" customHeight="1">
      <c r="A8" s="216"/>
      <c r="J8" s="215"/>
    </row>
    <row r="9" spans="1:11" s="209" customFormat="1" ht="15.75" customHeight="1">
      <c r="C9" s="218" t="s">
        <v>749</v>
      </c>
      <c r="J9" s="215"/>
    </row>
    <row r="10" spans="1:11" s="209" customFormat="1" ht="15.75" customHeight="1">
      <c r="C10" s="218" t="s">
        <v>750</v>
      </c>
      <c r="J10" s="215"/>
    </row>
    <row r="11" spans="1:11" ht="15.75" customHeight="1">
      <c r="C11" s="229" t="s">
        <v>751</v>
      </c>
      <c r="D11" s="229" t="s">
        <v>752</v>
      </c>
      <c r="E11" s="229" t="s">
        <v>753</v>
      </c>
      <c r="F11" s="229" t="s">
        <v>754</v>
      </c>
      <c r="G11" s="229" t="s">
        <v>755</v>
      </c>
      <c r="H11" s="209"/>
      <c r="I11" s="209"/>
      <c r="K11" s="209"/>
    </row>
    <row r="12" spans="1:11" ht="15.75" customHeight="1">
      <c r="B12" s="215" t="s">
        <v>756</v>
      </c>
      <c r="C12" s="219">
        <f ca="1">NOW()</f>
        <v>45727.285561111108</v>
      </c>
      <c r="D12" s="570"/>
      <c r="E12" s="220"/>
      <c r="F12" s="221"/>
      <c r="G12" s="222"/>
      <c r="H12" s="209"/>
      <c r="I12" s="209"/>
      <c r="K12" s="209"/>
    </row>
    <row r="14" spans="1:11" ht="15">
      <c r="C14" s="223" t="s">
        <v>757</v>
      </c>
    </row>
    <row r="15" spans="1:11">
      <c r="C15" s="230" t="s">
        <v>751</v>
      </c>
      <c r="D15" s="230" t="s">
        <v>752</v>
      </c>
      <c r="E15" s="230" t="s">
        <v>753</v>
      </c>
      <c r="F15" s="230" t="s">
        <v>754</v>
      </c>
      <c r="G15" s="230" t="s">
        <v>755</v>
      </c>
      <c r="H15" s="230" t="s">
        <v>758</v>
      </c>
      <c r="I15" s="230" t="s">
        <v>759</v>
      </c>
    </row>
    <row r="16" spans="1:11">
      <c r="B16" s="215">
        <v>1</v>
      </c>
      <c r="C16" s="224"/>
      <c r="D16" s="225"/>
      <c r="E16" s="220"/>
      <c r="F16" s="220"/>
      <c r="G16" s="226"/>
      <c r="H16" s="227"/>
      <c r="I16" s="228"/>
    </row>
    <row r="17" spans="2:9">
      <c r="B17" s="215">
        <v>2</v>
      </c>
      <c r="C17" s="224"/>
      <c r="D17" s="225"/>
      <c r="E17" s="220"/>
      <c r="F17" s="220"/>
      <c r="G17" s="226"/>
      <c r="H17" s="227"/>
      <c r="I17" s="228"/>
    </row>
    <row r="18" spans="2:9">
      <c r="B18" s="215">
        <v>3</v>
      </c>
      <c r="C18" s="224"/>
      <c r="D18" s="225"/>
      <c r="E18" s="220"/>
      <c r="F18" s="220"/>
      <c r="G18" s="226"/>
      <c r="H18" s="227"/>
      <c r="I18" s="228"/>
    </row>
    <row r="19" spans="2:9">
      <c r="B19" s="215">
        <v>4</v>
      </c>
      <c r="C19" s="224"/>
      <c r="D19" s="225"/>
      <c r="E19" s="220"/>
      <c r="F19" s="220"/>
      <c r="G19" s="226"/>
      <c r="H19" s="227"/>
      <c r="I19" s="228"/>
    </row>
    <row r="20" spans="2:9">
      <c r="B20" s="215">
        <v>5</v>
      </c>
      <c r="C20" s="224"/>
      <c r="D20" s="225"/>
      <c r="E20" s="220"/>
      <c r="F20" s="220"/>
      <c r="G20" s="226"/>
      <c r="H20" s="227"/>
      <c r="I20" s="228"/>
    </row>
    <row r="21" spans="2:9">
      <c r="B21" s="215">
        <v>6</v>
      </c>
      <c r="C21" s="224"/>
      <c r="D21" s="225"/>
      <c r="E21" s="220"/>
      <c r="F21" s="220"/>
      <c r="G21" s="226"/>
      <c r="H21" s="227"/>
      <c r="I21" s="228"/>
    </row>
    <row r="22" spans="2:9">
      <c r="B22" s="215">
        <v>7</v>
      </c>
      <c r="C22" s="224"/>
      <c r="D22" s="225"/>
      <c r="E22" s="220"/>
      <c r="F22" s="220"/>
      <c r="G22" s="226"/>
      <c r="H22" s="227"/>
      <c r="I22" s="228"/>
    </row>
    <row r="23" spans="2:9">
      <c r="B23" s="215">
        <v>8</v>
      </c>
      <c r="C23" s="224"/>
      <c r="D23" s="225"/>
      <c r="E23" s="220"/>
      <c r="F23" s="220"/>
      <c r="G23" s="226"/>
      <c r="H23" s="227"/>
      <c r="I23" s="228"/>
    </row>
    <row r="24" spans="2:9">
      <c r="B24" s="215">
        <v>9</v>
      </c>
      <c r="C24" s="224"/>
      <c r="D24" s="225"/>
      <c r="E24" s="220"/>
      <c r="F24" s="220"/>
      <c r="G24" s="226"/>
      <c r="H24" s="227"/>
      <c r="I24" s="228"/>
    </row>
    <row r="25" spans="2:9">
      <c r="B25" s="215">
        <v>10</v>
      </c>
      <c r="C25" s="224"/>
      <c r="D25" s="225"/>
      <c r="E25" s="220"/>
      <c r="F25" s="220"/>
      <c r="G25" s="226"/>
      <c r="H25" s="227"/>
      <c r="I25" s="228"/>
    </row>
    <row r="26" spans="2:9">
      <c r="B26" s="215">
        <v>11</v>
      </c>
      <c r="C26" s="224"/>
      <c r="D26" s="225"/>
      <c r="E26" s="220"/>
      <c r="F26" s="220"/>
      <c r="G26" s="226"/>
      <c r="H26" s="227"/>
      <c r="I26" s="228"/>
    </row>
    <row r="27" spans="2:9">
      <c r="B27" s="215">
        <v>12</v>
      </c>
      <c r="C27" s="224"/>
      <c r="D27" s="225"/>
      <c r="E27" s="220"/>
      <c r="F27" s="220"/>
      <c r="G27" s="226"/>
      <c r="H27" s="227"/>
      <c r="I27" s="228"/>
    </row>
    <row r="28" spans="2:9">
      <c r="B28" s="215">
        <v>13</v>
      </c>
      <c r="C28" s="224"/>
      <c r="D28" s="225"/>
      <c r="E28" s="220"/>
      <c r="F28" s="220"/>
      <c r="G28" s="226"/>
      <c r="H28" s="227"/>
      <c r="I28" s="228"/>
    </row>
    <row r="29" spans="2:9">
      <c r="B29" s="215">
        <v>14</v>
      </c>
      <c r="C29" s="224"/>
      <c r="D29" s="225"/>
      <c r="E29" s="220"/>
      <c r="F29" s="220"/>
      <c r="G29" s="226"/>
      <c r="H29" s="227"/>
      <c r="I29" s="228"/>
    </row>
    <row r="30" spans="2:9">
      <c r="B30" s="215">
        <v>15</v>
      </c>
      <c r="C30" s="224"/>
      <c r="D30" s="225"/>
      <c r="E30" s="220"/>
      <c r="F30" s="220"/>
      <c r="G30" s="226"/>
      <c r="H30" s="227"/>
      <c r="I30" s="228"/>
    </row>
    <row r="31" spans="2:9">
      <c r="B31" s="215">
        <v>16</v>
      </c>
      <c r="C31" s="224"/>
      <c r="D31" s="225"/>
      <c r="E31" s="220"/>
      <c r="F31" s="220"/>
      <c r="G31" s="226"/>
      <c r="H31" s="227"/>
      <c r="I31" s="228"/>
    </row>
    <row r="32" spans="2:9">
      <c r="B32" s="215">
        <v>17</v>
      </c>
      <c r="C32" s="224"/>
      <c r="D32" s="225"/>
      <c r="E32" s="220"/>
      <c r="F32" s="220"/>
      <c r="G32" s="226"/>
      <c r="H32" s="227"/>
      <c r="I32" s="228"/>
    </row>
    <row r="33" spans="2:9">
      <c r="B33" s="215">
        <v>18</v>
      </c>
      <c r="C33" s="224"/>
      <c r="D33" s="225"/>
      <c r="E33" s="220"/>
      <c r="F33" s="220"/>
      <c r="G33" s="226"/>
      <c r="H33" s="227"/>
      <c r="I33" s="228"/>
    </row>
    <row r="34" spans="2:9">
      <c r="B34" s="215">
        <v>19</v>
      </c>
      <c r="C34" s="224"/>
      <c r="D34" s="225"/>
      <c r="E34" s="220"/>
      <c r="F34" s="220"/>
      <c r="G34" s="226"/>
      <c r="H34" s="227"/>
      <c r="I34" s="228"/>
    </row>
    <row r="35" spans="2:9">
      <c r="B35" s="215">
        <v>20</v>
      </c>
      <c r="C35" s="224"/>
      <c r="D35" s="225"/>
      <c r="E35" s="220"/>
      <c r="F35" s="220"/>
      <c r="G35" s="226"/>
      <c r="H35" s="227"/>
      <c r="I35" s="228"/>
    </row>
    <row r="36" spans="2:9">
      <c r="B36" s="215">
        <v>21</v>
      </c>
      <c r="C36" s="224"/>
      <c r="D36" s="225"/>
      <c r="E36" s="220"/>
      <c r="F36" s="220"/>
      <c r="G36" s="226"/>
      <c r="H36" s="227"/>
      <c r="I36" s="228"/>
    </row>
    <row r="37" spans="2:9">
      <c r="B37" s="215">
        <v>22</v>
      </c>
      <c r="C37" s="224"/>
      <c r="D37" s="225"/>
      <c r="E37" s="220"/>
      <c r="F37" s="220"/>
      <c r="G37" s="226"/>
      <c r="H37" s="227"/>
      <c r="I37" s="228"/>
    </row>
    <row r="38" spans="2:9">
      <c r="B38" s="215">
        <v>23</v>
      </c>
      <c r="C38" s="224"/>
      <c r="D38" s="225"/>
      <c r="E38" s="220"/>
      <c r="F38" s="220"/>
      <c r="G38" s="226"/>
      <c r="H38" s="227"/>
      <c r="I38" s="228"/>
    </row>
    <row r="39" spans="2:9">
      <c r="B39" s="215">
        <v>24</v>
      </c>
      <c r="C39" s="224"/>
      <c r="D39" s="225"/>
      <c r="E39" s="220"/>
      <c r="F39" s="220"/>
      <c r="G39" s="226"/>
      <c r="H39" s="227"/>
      <c r="I39" s="228"/>
    </row>
    <row r="40" spans="2:9">
      <c r="B40" s="215">
        <v>25</v>
      </c>
      <c r="C40" s="224"/>
      <c r="D40" s="225"/>
      <c r="E40" s="220"/>
      <c r="F40" s="220"/>
      <c r="G40" s="226"/>
      <c r="H40" s="227"/>
      <c r="I40" s="228"/>
    </row>
    <row r="41" spans="2:9">
      <c r="B41" s="215">
        <v>26</v>
      </c>
      <c r="C41" s="224"/>
      <c r="D41" s="225"/>
      <c r="E41" s="220"/>
      <c r="F41" s="220"/>
      <c r="G41" s="226"/>
      <c r="H41" s="227"/>
      <c r="I41" s="228"/>
    </row>
    <row r="42" spans="2:9">
      <c r="B42" s="215">
        <v>27</v>
      </c>
      <c r="C42" s="224"/>
      <c r="D42" s="225"/>
      <c r="E42" s="220"/>
      <c r="F42" s="220"/>
      <c r="G42" s="226"/>
      <c r="H42" s="227"/>
      <c r="I42" s="228"/>
    </row>
    <row r="43" spans="2:9">
      <c r="B43" s="215">
        <v>28</v>
      </c>
      <c r="C43" s="224"/>
      <c r="D43" s="225"/>
      <c r="E43" s="220"/>
      <c r="F43" s="220"/>
      <c r="G43" s="226"/>
      <c r="H43" s="227"/>
      <c r="I43" s="228"/>
    </row>
    <row r="44" spans="2:9">
      <c r="B44" s="215">
        <v>29</v>
      </c>
      <c r="C44" s="224"/>
      <c r="D44" s="225"/>
      <c r="E44" s="220"/>
      <c r="F44" s="220"/>
      <c r="G44" s="226"/>
      <c r="H44" s="227"/>
      <c r="I44" s="228"/>
    </row>
    <row r="45" spans="2:9">
      <c r="B45" s="215">
        <v>30</v>
      </c>
      <c r="C45" s="224"/>
      <c r="D45" s="225"/>
      <c r="E45" s="220"/>
      <c r="F45" s="220"/>
      <c r="G45" s="226"/>
      <c r="H45" s="227"/>
      <c r="I45" s="228"/>
    </row>
    <row r="46" spans="2:9">
      <c r="B46" s="215">
        <v>31</v>
      </c>
      <c r="C46" s="224"/>
      <c r="D46" s="225"/>
      <c r="E46" s="220"/>
      <c r="F46" s="220"/>
      <c r="G46" s="226"/>
      <c r="H46" s="227"/>
      <c r="I46" s="228"/>
    </row>
    <row r="47" spans="2:9">
      <c r="B47" s="215">
        <v>32</v>
      </c>
      <c r="C47" s="224"/>
      <c r="D47" s="225"/>
      <c r="E47" s="220"/>
      <c r="F47" s="220"/>
      <c r="G47" s="226"/>
      <c r="H47" s="227"/>
      <c r="I47" s="228"/>
    </row>
    <row r="48" spans="2:9">
      <c r="B48" s="215">
        <v>33</v>
      </c>
      <c r="C48" s="224"/>
      <c r="D48" s="225"/>
      <c r="E48" s="220"/>
      <c r="F48" s="220"/>
      <c r="G48" s="226"/>
      <c r="H48" s="227"/>
      <c r="I48" s="228"/>
    </row>
    <row r="49" spans="2:9">
      <c r="B49" s="215">
        <v>34</v>
      </c>
      <c r="C49" s="224"/>
      <c r="D49" s="225"/>
      <c r="E49" s="220"/>
      <c r="F49" s="220"/>
      <c r="G49" s="226"/>
      <c r="H49" s="227"/>
      <c r="I49" s="228"/>
    </row>
    <row r="50" spans="2:9">
      <c r="B50" s="215">
        <v>35</v>
      </c>
      <c r="C50" s="224"/>
      <c r="D50" s="225"/>
      <c r="E50" s="220"/>
      <c r="F50" s="220"/>
      <c r="G50" s="226"/>
      <c r="H50" s="227"/>
      <c r="I50" s="228"/>
    </row>
    <row r="51" spans="2:9">
      <c r="B51" s="215">
        <v>36</v>
      </c>
      <c r="C51" s="224"/>
      <c r="D51" s="225"/>
      <c r="E51" s="220"/>
      <c r="F51" s="220"/>
      <c r="G51" s="226"/>
      <c r="H51" s="227"/>
      <c r="I51" s="228"/>
    </row>
    <row r="52" spans="2:9">
      <c r="B52" s="215">
        <v>37</v>
      </c>
      <c r="C52" s="224"/>
      <c r="D52" s="225"/>
      <c r="E52" s="220"/>
      <c r="F52" s="220"/>
      <c r="G52" s="226"/>
      <c r="H52" s="227"/>
      <c r="I52" s="228"/>
    </row>
    <row r="53" spans="2:9">
      <c r="B53" s="215">
        <v>38</v>
      </c>
      <c r="C53" s="224"/>
      <c r="D53" s="225"/>
      <c r="E53" s="220"/>
      <c r="F53" s="220"/>
      <c r="G53" s="226"/>
      <c r="H53" s="227"/>
      <c r="I53" s="228"/>
    </row>
    <row r="54" spans="2:9">
      <c r="B54" s="215">
        <v>39</v>
      </c>
      <c r="C54" s="224"/>
      <c r="D54" s="225"/>
      <c r="E54" s="220"/>
      <c r="F54" s="220"/>
      <c r="G54" s="226"/>
      <c r="H54" s="227"/>
      <c r="I54" s="228"/>
    </row>
    <row r="55" spans="2:9">
      <c r="B55" s="215">
        <v>40</v>
      </c>
      <c r="C55" s="224"/>
      <c r="D55" s="225"/>
      <c r="E55" s="220"/>
      <c r="F55" s="220"/>
      <c r="G55" s="226"/>
      <c r="H55" s="227"/>
      <c r="I55" s="228"/>
    </row>
    <row r="56" spans="2:9">
      <c r="B56" s="215">
        <v>41</v>
      </c>
      <c r="C56" s="224"/>
      <c r="D56" s="225"/>
      <c r="E56" s="220"/>
      <c r="F56" s="220"/>
      <c r="G56" s="226"/>
      <c r="H56" s="227"/>
      <c r="I56" s="228"/>
    </row>
    <row r="57" spans="2:9">
      <c r="B57" s="215">
        <v>42</v>
      </c>
      <c r="C57" s="224"/>
      <c r="D57" s="225"/>
      <c r="E57" s="220"/>
      <c r="F57" s="220"/>
      <c r="G57" s="226"/>
      <c r="H57" s="227"/>
      <c r="I57" s="228"/>
    </row>
    <row r="58" spans="2:9">
      <c r="B58" s="215">
        <v>43</v>
      </c>
      <c r="C58" s="224"/>
      <c r="D58" s="225"/>
      <c r="E58" s="220"/>
      <c r="F58" s="220"/>
      <c r="G58" s="226"/>
      <c r="H58" s="227"/>
      <c r="I58" s="228"/>
    </row>
    <row r="59" spans="2:9">
      <c r="B59" s="215">
        <v>44</v>
      </c>
      <c r="C59" s="224"/>
      <c r="D59" s="225"/>
      <c r="E59" s="220"/>
      <c r="F59" s="220"/>
      <c r="G59" s="226"/>
      <c r="H59" s="227"/>
      <c r="I59" s="228"/>
    </row>
    <row r="60" spans="2:9">
      <c r="B60" s="215">
        <v>45</v>
      </c>
      <c r="C60" s="224"/>
      <c r="D60" s="225"/>
      <c r="E60" s="220"/>
      <c r="F60" s="220"/>
      <c r="G60" s="226"/>
      <c r="H60" s="227"/>
      <c r="I60" s="228"/>
    </row>
    <row r="61" spans="2:9">
      <c r="B61" s="215">
        <v>46</v>
      </c>
      <c r="C61" s="224"/>
      <c r="D61" s="225"/>
      <c r="E61" s="220"/>
      <c r="F61" s="220"/>
      <c r="G61" s="226"/>
      <c r="H61" s="227"/>
      <c r="I61" s="228"/>
    </row>
    <row r="62" spans="2:9">
      <c r="B62" s="215">
        <v>47</v>
      </c>
      <c r="C62" s="224"/>
      <c r="D62" s="225"/>
      <c r="E62" s="220"/>
      <c r="F62" s="220"/>
      <c r="G62" s="226"/>
      <c r="H62" s="227"/>
      <c r="I62" s="228"/>
    </row>
    <row r="63" spans="2:9">
      <c r="B63" s="215">
        <v>48</v>
      </c>
      <c r="C63" s="224"/>
      <c r="D63" s="225"/>
      <c r="E63" s="220"/>
      <c r="F63" s="220"/>
      <c r="G63" s="226"/>
      <c r="H63" s="227"/>
      <c r="I63" s="228"/>
    </row>
    <row r="64" spans="2:9">
      <c r="B64" s="215">
        <v>49</v>
      </c>
      <c r="C64" s="224"/>
      <c r="D64" s="225"/>
      <c r="E64" s="220"/>
      <c r="F64" s="220"/>
      <c r="G64" s="226"/>
      <c r="H64" s="227"/>
      <c r="I64" s="228"/>
    </row>
    <row r="65" spans="2:9">
      <c r="B65" s="215">
        <v>50</v>
      </c>
      <c r="C65" s="224"/>
      <c r="D65" s="225"/>
      <c r="E65" s="220"/>
      <c r="F65" s="220"/>
      <c r="G65" s="226"/>
      <c r="H65" s="227"/>
      <c r="I65" s="228"/>
    </row>
    <row r="66" spans="2:9">
      <c r="B66" s="215">
        <v>51</v>
      </c>
      <c r="C66" s="224"/>
      <c r="D66" s="225"/>
      <c r="E66" s="220"/>
      <c r="F66" s="220"/>
      <c r="G66" s="226"/>
      <c r="H66" s="227"/>
      <c r="I66" s="228"/>
    </row>
    <row r="67" spans="2:9">
      <c r="B67" s="215">
        <v>52</v>
      </c>
      <c r="C67" s="224"/>
      <c r="D67" s="225"/>
      <c r="E67" s="220"/>
      <c r="F67" s="220"/>
      <c r="G67" s="226"/>
      <c r="H67" s="227"/>
      <c r="I67" s="228"/>
    </row>
    <row r="68" spans="2:9">
      <c r="B68" s="215">
        <v>53</v>
      </c>
      <c r="C68" s="224"/>
      <c r="D68" s="225"/>
      <c r="E68" s="220"/>
      <c r="F68" s="220"/>
      <c r="G68" s="226"/>
      <c r="H68" s="227"/>
      <c r="I68" s="228"/>
    </row>
    <row r="69" spans="2:9">
      <c r="B69" s="215">
        <v>54</v>
      </c>
      <c r="C69" s="224"/>
      <c r="D69" s="225"/>
      <c r="E69" s="220"/>
      <c r="F69" s="220"/>
      <c r="G69" s="226"/>
      <c r="H69" s="227"/>
      <c r="I69" s="228"/>
    </row>
    <row r="70" spans="2:9">
      <c r="B70" s="215">
        <v>55</v>
      </c>
      <c r="C70" s="224"/>
      <c r="D70" s="225"/>
      <c r="E70" s="220"/>
      <c r="F70" s="220"/>
      <c r="G70" s="226"/>
      <c r="H70" s="227"/>
      <c r="I70" s="228"/>
    </row>
    <row r="71" spans="2:9">
      <c r="B71" s="215">
        <v>56</v>
      </c>
      <c r="C71" s="224"/>
      <c r="D71" s="225"/>
      <c r="E71" s="220"/>
      <c r="F71" s="220"/>
      <c r="G71" s="226"/>
      <c r="H71" s="227"/>
      <c r="I71" s="228"/>
    </row>
    <row r="72" spans="2:9">
      <c r="B72" s="215">
        <v>57</v>
      </c>
      <c r="C72" s="224"/>
      <c r="D72" s="225"/>
      <c r="E72" s="220"/>
      <c r="F72" s="220"/>
      <c r="G72" s="226"/>
      <c r="H72" s="227"/>
      <c r="I72" s="228"/>
    </row>
    <row r="73" spans="2:9">
      <c r="B73" s="215">
        <v>58</v>
      </c>
      <c r="C73" s="224"/>
      <c r="D73" s="225"/>
      <c r="E73" s="220"/>
      <c r="F73" s="220"/>
      <c r="G73" s="226"/>
      <c r="H73" s="227"/>
      <c r="I73" s="228"/>
    </row>
    <row r="74" spans="2:9">
      <c r="B74" s="215">
        <v>59</v>
      </c>
      <c r="C74" s="224"/>
      <c r="D74" s="225"/>
      <c r="E74" s="220"/>
      <c r="F74" s="220"/>
      <c r="G74" s="226"/>
      <c r="H74" s="227"/>
      <c r="I74" s="228"/>
    </row>
    <row r="75" spans="2:9">
      <c r="B75" s="215">
        <v>60</v>
      </c>
      <c r="C75" s="224"/>
      <c r="D75" s="225"/>
      <c r="E75" s="220"/>
      <c r="F75" s="220"/>
      <c r="G75" s="226"/>
      <c r="H75" s="227"/>
      <c r="I75" s="228"/>
    </row>
    <row r="76" spans="2:9">
      <c r="B76" s="215">
        <v>61</v>
      </c>
      <c r="C76" s="224"/>
      <c r="D76" s="225"/>
      <c r="E76" s="220"/>
      <c r="F76" s="220"/>
      <c r="G76" s="226"/>
      <c r="H76" s="227"/>
      <c r="I76" s="228"/>
    </row>
    <row r="77" spans="2:9">
      <c r="B77" s="215">
        <v>62</v>
      </c>
      <c r="C77" s="224"/>
      <c r="D77" s="225"/>
      <c r="E77" s="220"/>
      <c r="F77" s="220"/>
      <c r="G77" s="226"/>
      <c r="H77" s="227"/>
      <c r="I77" s="228"/>
    </row>
    <row r="78" spans="2:9">
      <c r="B78" s="215">
        <v>63</v>
      </c>
      <c r="C78" s="224"/>
      <c r="D78" s="225"/>
      <c r="E78" s="220"/>
      <c r="F78" s="220"/>
      <c r="G78" s="226"/>
      <c r="H78" s="227"/>
      <c r="I78" s="228"/>
    </row>
    <row r="79" spans="2:9">
      <c r="B79" s="215">
        <v>64</v>
      </c>
      <c r="C79" s="224"/>
      <c r="D79" s="225"/>
      <c r="E79" s="220"/>
      <c r="F79" s="220"/>
      <c r="G79" s="226"/>
      <c r="H79" s="227"/>
      <c r="I79" s="228"/>
    </row>
    <row r="80" spans="2:9">
      <c r="B80" s="215">
        <v>65</v>
      </c>
      <c r="C80" s="224"/>
      <c r="D80" s="225"/>
      <c r="E80" s="220"/>
      <c r="F80" s="220"/>
      <c r="G80" s="226"/>
      <c r="H80" s="227"/>
      <c r="I80" s="228"/>
    </row>
    <row r="81" spans="2:9">
      <c r="B81" s="215">
        <v>66</v>
      </c>
      <c r="C81" s="224"/>
      <c r="D81" s="225"/>
      <c r="E81" s="220"/>
      <c r="F81" s="220"/>
      <c r="G81" s="226"/>
      <c r="H81" s="227"/>
      <c r="I81" s="228"/>
    </row>
    <row r="82" spans="2:9">
      <c r="B82" s="215">
        <v>67</v>
      </c>
      <c r="C82" s="224"/>
      <c r="D82" s="225"/>
      <c r="E82" s="220"/>
      <c r="F82" s="220"/>
      <c r="G82" s="226"/>
      <c r="H82" s="227"/>
      <c r="I82" s="228"/>
    </row>
    <row r="83" spans="2:9">
      <c r="B83" s="215">
        <v>68</v>
      </c>
      <c r="C83" s="224"/>
      <c r="D83" s="225"/>
      <c r="E83" s="220"/>
      <c r="F83" s="220"/>
      <c r="G83" s="226"/>
      <c r="H83" s="227"/>
      <c r="I83" s="228"/>
    </row>
    <row r="84" spans="2:9">
      <c r="B84" s="215">
        <v>69</v>
      </c>
      <c r="C84" s="224"/>
      <c r="D84" s="225"/>
      <c r="E84" s="220"/>
      <c r="F84" s="220"/>
      <c r="G84" s="226"/>
      <c r="H84" s="227"/>
      <c r="I84" s="228"/>
    </row>
    <row r="85" spans="2:9">
      <c r="B85" s="215">
        <v>70</v>
      </c>
      <c r="C85" s="224"/>
      <c r="D85" s="225"/>
      <c r="E85" s="220"/>
      <c r="F85" s="220"/>
      <c r="G85" s="226"/>
      <c r="H85" s="227"/>
      <c r="I85" s="228"/>
    </row>
    <row r="86" spans="2:9">
      <c r="B86" s="215">
        <v>71</v>
      </c>
      <c r="C86" s="224"/>
      <c r="D86" s="225"/>
      <c r="E86" s="220"/>
      <c r="F86" s="220"/>
      <c r="G86" s="226"/>
      <c r="H86" s="227"/>
      <c r="I86" s="228"/>
    </row>
    <row r="87" spans="2:9">
      <c r="B87" s="215">
        <v>72</v>
      </c>
      <c r="C87" s="224"/>
      <c r="D87" s="225"/>
      <c r="E87" s="220"/>
      <c r="F87" s="220"/>
      <c r="G87" s="226"/>
      <c r="H87" s="227"/>
      <c r="I87" s="228"/>
    </row>
    <row r="88" spans="2:9">
      <c r="B88" s="215">
        <v>73</v>
      </c>
      <c r="C88" s="224"/>
      <c r="D88" s="225"/>
      <c r="E88" s="220"/>
      <c r="F88" s="220"/>
      <c r="G88" s="226"/>
      <c r="H88" s="227"/>
      <c r="I88" s="228"/>
    </row>
    <row r="89" spans="2:9">
      <c r="B89" s="215">
        <v>74</v>
      </c>
      <c r="C89" s="224"/>
      <c r="D89" s="225"/>
      <c r="E89" s="220"/>
      <c r="F89" s="220"/>
      <c r="G89" s="226"/>
      <c r="H89" s="227"/>
      <c r="I89" s="228"/>
    </row>
    <row r="90" spans="2:9">
      <c r="B90" s="215">
        <v>75</v>
      </c>
      <c r="C90" s="224"/>
      <c r="D90" s="225"/>
      <c r="E90" s="220"/>
      <c r="F90" s="220"/>
      <c r="G90" s="226"/>
      <c r="H90" s="227"/>
      <c r="I90" s="228"/>
    </row>
    <row r="91" spans="2:9">
      <c r="B91" s="215">
        <v>76</v>
      </c>
      <c r="C91" s="224"/>
      <c r="D91" s="225"/>
      <c r="E91" s="220"/>
      <c r="F91" s="220"/>
      <c r="G91" s="226"/>
      <c r="H91" s="227"/>
      <c r="I91" s="228"/>
    </row>
    <row r="92" spans="2:9">
      <c r="B92" s="215">
        <v>77</v>
      </c>
      <c r="C92" s="224"/>
      <c r="D92" s="225"/>
      <c r="E92" s="220"/>
      <c r="F92" s="220"/>
      <c r="G92" s="226"/>
      <c r="H92" s="227"/>
      <c r="I92" s="228"/>
    </row>
    <row r="93" spans="2:9">
      <c r="B93" s="215">
        <v>78</v>
      </c>
      <c r="C93" s="224"/>
      <c r="D93" s="225"/>
      <c r="E93" s="220"/>
      <c r="F93" s="220"/>
      <c r="G93" s="226"/>
      <c r="H93" s="227"/>
      <c r="I93" s="228"/>
    </row>
    <row r="94" spans="2:9">
      <c r="B94" s="215">
        <v>79</v>
      </c>
      <c r="C94" s="224"/>
      <c r="D94" s="225"/>
      <c r="E94" s="220"/>
      <c r="F94" s="220"/>
      <c r="G94" s="226"/>
      <c r="H94" s="227"/>
      <c r="I94" s="228"/>
    </row>
    <row r="95" spans="2:9">
      <c r="B95" s="215">
        <v>80</v>
      </c>
      <c r="C95" s="224"/>
      <c r="D95" s="225"/>
      <c r="E95" s="220"/>
      <c r="F95" s="220"/>
      <c r="G95" s="226"/>
      <c r="H95" s="227"/>
      <c r="I95" s="228"/>
    </row>
    <row r="96" spans="2:9">
      <c r="B96" s="215">
        <v>81</v>
      </c>
      <c r="C96" s="224"/>
      <c r="D96" s="225"/>
      <c r="E96" s="220"/>
      <c r="F96" s="220"/>
      <c r="G96" s="226"/>
      <c r="H96" s="227"/>
      <c r="I96" s="228"/>
    </row>
    <row r="97" spans="2:9">
      <c r="B97" s="215">
        <v>82</v>
      </c>
      <c r="C97" s="224"/>
      <c r="D97" s="225"/>
      <c r="E97" s="220"/>
      <c r="F97" s="220"/>
      <c r="G97" s="226"/>
      <c r="H97" s="227"/>
      <c r="I97" s="228"/>
    </row>
    <row r="98" spans="2:9">
      <c r="B98" s="215">
        <v>83</v>
      </c>
      <c r="C98" s="224"/>
      <c r="D98" s="225"/>
      <c r="E98" s="220"/>
      <c r="F98" s="220"/>
      <c r="G98" s="226"/>
      <c r="H98" s="227"/>
      <c r="I98" s="228"/>
    </row>
    <row r="99" spans="2:9">
      <c r="B99" s="215">
        <v>84</v>
      </c>
      <c r="C99" s="224"/>
      <c r="D99" s="225"/>
      <c r="E99" s="220"/>
      <c r="F99" s="220"/>
      <c r="G99" s="226"/>
      <c r="H99" s="227"/>
      <c r="I99" s="228"/>
    </row>
    <row r="100" spans="2:9">
      <c r="B100" s="215">
        <v>85</v>
      </c>
      <c r="C100" s="224"/>
      <c r="D100" s="225"/>
      <c r="E100" s="220"/>
      <c r="F100" s="220"/>
      <c r="G100" s="226"/>
      <c r="H100" s="227"/>
      <c r="I100" s="228"/>
    </row>
    <row r="101" spans="2:9">
      <c r="B101" s="215">
        <v>86</v>
      </c>
      <c r="C101" s="224"/>
      <c r="D101" s="225"/>
      <c r="E101" s="220"/>
      <c r="F101" s="220"/>
      <c r="G101" s="226"/>
      <c r="H101" s="227"/>
      <c r="I101" s="228"/>
    </row>
    <row r="102" spans="2:9">
      <c r="B102" s="215">
        <v>87</v>
      </c>
      <c r="C102" s="224"/>
      <c r="D102" s="225"/>
      <c r="E102" s="220"/>
      <c r="F102" s="220"/>
      <c r="G102" s="226"/>
      <c r="H102" s="227"/>
      <c r="I102" s="228"/>
    </row>
    <row r="103" spans="2:9">
      <c r="B103" s="215">
        <v>88</v>
      </c>
      <c r="C103" s="224"/>
      <c r="D103" s="225"/>
      <c r="E103" s="220"/>
      <c r="F103" s="220"/>
      <c r="G103" s="226"/>
      <c r="H103" s="227"/>
      <c r="I103" s="228"/>
    </row>
    <row r="104" spans="2:9">
      <c r="B104" s="215">
        <v>89</v>
      </c>
      <c r="C104" s="224"/>
      <c r="D104" s="225"/>
      <c r="E104" s="220"/>
      <c r="F104" s="220"/>
      <c r="G104" s="226"/>
      <c r="H104" s="227"/>
      <c r="I104" s="228"/>
    </row>
    <row r="105" spans="2:9">
      <c r="B105" s="215">
        <v>90</v>
      </c>
      <c r="C105" s="224"/>
      <c r="D105" s="225"/>
      <c r="E105" s="220"/>
      <c r="F105" s="220"/>
      <c r="G105" s="226"/>
      <c r="H105" s="227"/>
      <c r="I105" s="228"/>
    </row>
    <row r="106" spans="2:9">
      <c r="B106" s="215">
        <v>91</v>
      </c>
      <c r="C106" s="224"/>
      <c r="D106" s="225"/>
      <c r="E106" s="220"/>
      <c r="F106" s="220"/>
      <c r="G106" s="226"/>
      <c r="H106" s="227"/>
      <c r="I106" s="228"/>
    </row>
    <row r="107" spans="2:9">
      <c r="B107" s="215">
        <v>92</v>
      </c>
      <c r="C107" s="224"/>
      <c r="D107" s="225"/>
      <c r="E107" s="220"/>
      <c r="F107" s="220"/>
      <c r="G107" s="226"/>
      <c r="H107" s="227"/>
      <c r="I107" s="228"/>
    </row>
    <row r="108" spans="2:9">
      <c r="B108" s="215">
        <v>93</v>
      </c>
      <c r="C108" s="224"/>
      <c r="D108" s="225"/>
      <c r="E108" s="220"/>
      <c r="F108" s="220"/>
      <c r="G108" s="226"/>
      <c r="H108" s="227"/>
      <c r="I108" s="228"/>
    </row>
    <row r="109" spans="2:9">
      <c r="B109" s="215">
        <v>94</v>
      </c>
      <c r="C109" s="224"/>
      <c r="D109" s="225"/>
      <c r="E109" s="220"/>
      <c r="F109" s="220"/>
      <c r="G109" s="226"/>
      <c r="H109" s="227"/>
      <c r="I109" s="228"/>
    </row>
    <row r="110" spans="2:9">
      <c r="B110" s="215">
        <v>95</v>
      </c>
      <c r="C110" s="224"/>
      <c r="D110" s="225"/>
      <c r="E110" s="220"/>
      <c r="F110" s="220"/>
      <c r="G110" s="226"/>
      <c r="H110" s="227"/>
      <c r="I110" s="228"/>
    </row>
    <row r="111" spans="2:9">
      <c r="B111" s="215">
        <v>96</v>
      </c>
      <c r="C111" s="224"/>
      <c r="D111" s="225"/>
      <c r="E111" s="220"/>
      <c r="F111" s="220"/>
      <c r="G111" s="226"/>
      <c r="H111" s="227"/>
      <c r="I111" s="228"/>
    </row>
    <row r="112" spans="2:9">
      <c r="B112" s="215">
        <v>97</v>
      </c>
      <c r="C112" s="224"/>
      <c r="D112" s="225"/>
      <c r="E112" s="220"/>
      <c r="F112" s="220"/>
      <c r="G112" s="226"/>
      <c r="H112" s="227"/>
      <c r="I112" s="228"/>
    </row>
    <row r="113" spans="2:9">
      <c r="B113" s="215">
        <v>98</v>
      </c>
      <c r="C113" s="224"/>
      <c r="D113" s="225"/>
      <c r="E113" s="220"/>
      <c r="F113" s="220"/>
      <c r="G113" s="226"/>
      <c r="H113" s="227"/>
      <c r="I113" s="228"/>
    </row>
    <row r="114" spans="2:9">
      <c r="B114" s="215">
        <v>99</v>
      </c>
      <c r="C114" s="224"/>
      <c r="D114" s="225"/>
      <c r="E114" s="220"/>
      <c r="F114" s="220"/>
      <c r="G114" s="226"/>
      <c r="H114" s="227"/>
      <c r="I114" s="228"/>
    </row>
    <row r="115" spans="2:9">
      <c r="B115" s="215">
        <v>100</v>
      </c>
      <c r="C115" s="224"/>
      <c r="D115" s="225"/>
      <c r="E115" s="220"/>
      <c r="F115" s="220"/>
      <c r="G115" s="226"/>
      <c r="H115" s="227"/>
      <c r="I115" s="228"/>
    </row>
  </sheetData>
  <sheetProtection algorithmName="SHA-512" hashValue="k/bmA1eiGdx0TvTwz2+OZ0oYQSRnmL4pYXAXtcwFVRpijMkgsxZ9FjDECQ0VWIzpQUNELmp6IELVN1vH2bVekA==" saltValue="XHX0XXcUL0duHGWseY6gOg==" spinCount="100000" sheet="1" formatColumns="0" formatRows="0"/>
  <dataValidations disablePrompts="1" count="2">
    <dataValidation type="list" allowBlank="1" showInputMessage="1" showErrorMessage="1" sqref="G12 G16:G115 H116:H120 I121:I1048576" xr:uid="{96F43C69-8D78-4BC4-BD3A-113B86DD3EFD}">
      <formula1>$E$3:$G$3</formula1>
    </dataValidation>
    <dataValidation type="list" allowBlank="1" showInputMessage="1" showErrorMessage="1" sqref="F11:F12 F15:F115 G116:G120 H121:H1048576" xr:uid="{C1ADA6AA-7074-46D5-8C2B-7998424EE39C}">
      <formula1>$D$4:$D$6</formula1>
    </dataValidation>
  </dataValidations>
  <hyperlinks>
    <hyperlink ref="B1" location="'Cover Page'!A1" display="Back to Cover Page" xr:uid="{318176D4-26A9-4F45-87F1-712B47B05809}"/>
  </hyperlinks>
  <pageMargins left="0.7" right="0.7" top="0.75" bottom="0.75" header="0.3" footer="0.3"/>
  <pageSetup scale="6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CB53-3E48-4DC6-A638-8439D337E9FD}">
  <sheetPr>
    <tabColor rgb="FF031F73"/>
  </sheetPr>
  <dimension ref="B1:BA88"/>
  <sheetViews>
    <sheetView zoomScale="60" zoomScaleNormal="60" workbookViewId="0">
      <selection activeCell="M68" sqref="M68"/>
    </sheetView>
  </sheetViews>
  <sheetFormatPr defaultRowHeight="12.75"/>
  <cols>
    <col min="1" max="1" width="1.7109375" customWidth="1"/>
    <col min="2" max="2" width="4.7109375" customWidth="1"/>
    <col min="3" max="3" width="33" customWidth="1"/>
    <col min="4" max="4" width="26.5703125" customWidth="1"/>
    <col min="5" max="6" width="20.7109375" customWidth="1"/>
    <col min="7" max="7" width="17.7109375" customWidth="1"/>
    <col min="8" max="8" width="22.28515625" customWidth="1"/>
    <col min="9" max="9" width="17.7109375" customWidth="1"/>
    <col min="10" max="10" width="25.28515625" customWidth="1"/>
    <col min="11" max="16" width="17.7109375" customWidth="1"/>
    <col min="17" max="17" width="15.28515625" customWidth="1"/>
    <col min="18" max="18" width="18.28515625" customWidth="1"/>
    <col min="19" max="19" width="15.7109375" customWidth="1"/>
    <col min="20" max="20" width="1.7109375" customWidth="1"/>
    <col min="21" max="21" width="50.42578125" customWidth="1"/>
    <col min="27" max="27" width="9.42578125" bestFit="1" customWidth="1"/>
  </cols>
  <sheetData>
    <row r="1" spans="2:53" ht="28.15" customHeight="1">
      <c r="C1" s="499" t="s">
        <v>49</v>
      </c>
      <c r="D1" s="277"/>
      <c r="R1" s="278" t="e">
        <v>#REF!</v>
      </c>
      <c r="BA1" s="402"/>
    </row>
    <row r="2" spans="2:53" ht="54" customHeight="1">
      <c r="B2" s="673" t="s">
        <v>760</v>
      </c>
      <c r="C2" s="674"/>
      <c r="D2" s="674"/>
      <c r="E2" s="674"/>
      <c r="F2" s="674"/>
      <c r="G2" s="674"/>
      <c r="H2" s="674"/>
      <c r="I2" s="674"/>
      <c r="J2" s="674"/>
      <c r="K2" s="674"/>
      <c r="L2" s="674"/>
      <c r="M2" s="674"/>
      <c r="N2" s="674"/>
      <c r="O2" s="674"/>
      <c r="P2" s="674"/>
      <c r="Q2" s="674"/>
      <c r="R2" s="674"/>
      <c r="S2" s="674"/>
      <c r="T2" s="675"/>
      <c r="AA2" s="403"/>
      <c r="AB2" s="288"/>
    </row>
    <row r="3" spans="2:53" ht="17.100000000000001" customHeight="1" thickBot="1">
      <c r="B3" s="279"/>
      <c r="C3" s="279"/>
      <c r="D3" s="279"/>
      <c r="E3" s="279"/>
      <c r="F3" s="279"/>
      <c r="G3" s="279"/>
      <c r="H3" s="279"/>
      <c r="I3" s="279"/>
      <c r="J3" s="279"/>
      <c r="K3" s="279"/>
      <c r="L3" s="279"/>
      <c r="M3" s="279"/>
      <c r="N3" s="279"/>
      <c r="O3" s="279"/>
      <c r="P3" s="279"/>
      <c r="Q3" s="560"/>
      <c r="R3" s="560"/>
      <c r="AA3" s="403"/>
      <c r="AB3" s="288"/>
    </row>
    <row r="4" spans="2:53" ht="29.85" customHeight="1" thickBot="1">
      <c r="B4" s="280"/>
      <c r="C4" s="281"/>
      <c r="D4" s="632"/>
      <c r="E4" s="676" t="s">
        <v>761</v>
      </c>
      <c r="F4" s="677"/>
      <c r="G4" s="677"/>
      <c r="H4" s="677"/>
      <c r="I4" s="677"/>
      <c r="J4" s="677"/>
      <c r="K4" s="677"/>
      <c r="L4" s="677"/>
      <c r="M4" s="677"/>
      <c r="N4" s="677"/>
      <c r="O4" s="677"/>
      <c r="P4" s="678"/>
      <c r="Q4" s="679" t="s">
        <v>762</v>
      </c>
      <c r="R4" s="680"/>
      <c r="S4" s="282"/>
    </row>
    <row r="5" spans="2:53" ht="20.25" customHeight="1">
      <c r="B5" s="283"/>
      <c r="C5" s="683" t="s">
        <v>763</v>
      </c>
      <c r="D5" s="543"/>
      <c r="E5" s="686" t="s">
        <v>764</v>
      </c>
      <c r="F5" s="687"/>
      <c r="G5" s="687"/>
      <c r="H5" s="687"/>
      <c r="I5" s="687"/>
      <c r="J5" s="688"/>
      <c r="K5" s="686" t="s">
        <v>765</v>
      </c>
      <c r="L5" s="687"/>
      <c r="M5" s="687"/>
      <c r="N5" s="687"/>
      <c r="O5" s="687"/>
      <c r="P5" s="689"/>
      <c r="Q5" s="681"/>
      <c r="R5" s="682"/>
      <c r="S5" s="287"/>
      <c r="T5" s="288"/>
    </row>
    <row r="6" spans="2:53" ht="20.25" customHeight="1">
      <c r="B6" s="283"/>
      <c r="C6" s="684"/>
      <c r="D6" s="286" t="s">
        <v>766</v>
      </c>
      <c r="E6" s="687" t="s">
        <v>279</v>
      </c>
      <c r="F6" s="690"/>
      <c r="G6" s="687" t="s">
        <v>280</v>
      </c>
      <c r="H6" s="690"/>
      <c r="I6" s="687" t="s">
        <v>767</v>
      </c>
      <c r="J6" s="688"/>
      <c r="K6" s="691" t="s">
        <v>279</v>
      </c>
      <c r="L6" s="690"/>
      <c r="M6" s="687" t="s">
        <v>280</v>
      </c>
      <c r="N6" s="690"/>
      <c r="O6" s="687" t="s">
        <v>767</v>
      </c>
      <c r="P6" s="689"/>
      <c r="Q6" s="681"/>
      <c r="R6" s="682"/>
      <c r="S6" s="287"/>
      <c r="T6" s="288"/>
      <c r="U6" s="288"/>
      <c r="AB6" s="399"/>
    </row>
    <row r="7" spans="2:53" ht="20.25" customHeight="1">
      <c r="B7" s="283"/>
      <c r="C7" s="685"/>
      <c r="D7" s="289"/>
      <c r="E7" s="290" t="s">
        <v>768</v>
      </c>
      <c r="F7" s="291" t="s">
        <v>769</v>
      </c>
      <c r="G7" s="285"/>
      <c r="H7" s="291" t="s">
        <v>769</v>
      </c>
      <c r="I7" s="285"/>
      <c r="J7" s="292" t="s">
        <v>769</v>
      </c>
      <c r="K7" s="285"/>
      <c r="L7" s="291" t="s">
        <v>769</v>
      </c>
      <c r="M7" s="285"/>
      <c r="N7" s="291" t="s">
        <v>769</v>
      </c>
      <c r="O7" s="285"/>
      <c r="P7" s="293" t="s">
        <v>769</v>
      </c>
      <c r="Q7" s="294"/>
      <c r="R7" s="293" t="s">
        <v>769</v>
      </c>
      <c r="S7" s="287"/>
      <c r="T7" s="288"/>
      <c r="U7" s="288"/>
      <c r="AB7" s="399"/>
    </row>
    <row r="8" spans="2:53" ht="21.6" customHeight="1">
      <c r="B8" s="283"/>
      <c r="C8" s="670" t="s">
        <v>770</v>
      </c>
      <c r="D8" s="295" t="s">
        <v>771</v>
      </c>
      <c r="E8" s="603">
        <v>611.94000000000005</v>
      </c>
      <c r="F8" s="604">
        <v>703.73</v>
      </c>
      <c r="G8" s="603">
        <v>186.18</v>
      </c>
      <c r="H8" s="604">
        <v>214.11</v>
      </c>
      <c r="I8" s="603">
        <v>101.66</v>
      </c>
      <c r="J8" s="605">
        <v>116.91</v>
      </c>
      <c r="K8" s="603">
        <v>200.38</v>
      </c>
      <c r="L8" s="604">
        <v>230.44</v>
      </c>
      <c r="M8" s="603">
        <v>138.26</v>
      </c>
      <c r="N8" s="604">
        <v>159</v>
      </c>
      <c r="O8" s="603">
        <v>88.15</v>
      </c>
      <c r="P8" s="606">
        <v>101.37</v>
      </c>
      <c r="Q8" s="607">
        <v>17.510000000000002</v>
      </c>
      <c r="R8" s="608">
        <v>20.14</v>
      </c>
      <c r="S8" s="296"/>
      <c r="T8" s="297"/>
      <c r="U8" s="288"/>
      <c r="V8" s="298"/>
      <c r="W8" s="299"/>
      <c r="X8" s="299"/>
      <c r="Y8" s="299"/>
      <c r="AB8" s="404"/>
      <c r="AC8" s="404"/>
      <c r="AD8" s="404"/>
      <c r="AE8" s="404"/>
      <c r="AF8" s="404"/>
      <c r="AG8" s="404"/>
    </row>
    <row r="9" spans="2:53" ht="21.6" customHeight="1">
      <c r="B9" s="283"/>
      <c r="C9" s="671"/>
      <c r="D9" s="295" t="s">
        <v>772</v>
      </c>
      <c r="E9" s="300">
        <v>602.34</v>
      </c>
      <c r="F9" s="301">
        <v>692.69</v>
      </c>
      <c r="G9" s="300">
        <v>182.47</v>
      </c>
      <c r="H9" s="301">
        <v>209.84</v>
      </c>
      <c r="I9" s="300">
        <v>99.11</v>
      </c>
      <c r="J9" s="302">
        <v>113.98</v>
      </c>
      <c r="K9" s="300">
        <v>196.46</v>
      </c>
      <c r="L9" s="301">
        <v>225.93</v>
      </c>
      <c r="M9" s="300">
        <v>135.24</v>
      </c>
      <c r="N9" s="301">
        <v>155.53</v>
      </c>
      <c r="O9" s="300">
        <v>85.8</v>
      </c>
      <c r="P9" s="303">
        <v>98.67</v>
      </c>
      <c r="Q9" s="304">
        <v>16</v>
      </c>
      <c r="R9" s="305">
        <v>18.399999999999999</v>
      </c>
      <c r="S9" s="306"/>
      <c r="T9" s="297"/>
      <c r="U9" s="288"/>
      <c r="V9" s="307"/>
      <c r="W9" s="307"/>
      <c r="X9" s="307"/>
      <c r="Y9" s="307"/>
      <c r="AB9" s="404"/>
      <c r="AC9" s="404"/>
      <c r="AD9" s="404"/>
      <c r="AE9" s="404"/>
      <c r="AF9" s="404"/>
      <c r="AG9" s="404"/>
    </row>
    <row r="10" spans="2:53" ht="21.6" customHeight="1">
      <c r="B10" s="283"/>
      <c r="C10" s="671"/>
      <c r="D10" s="295" t="s">
        <v>95</v>
      </c>
      <c r="E10" s="300">
        <v>583.26</v>
      </c>
      <c r="F10" s="301">
        <v>670.75</v>
      </c>
      <c r="G10" s="300">
        <v>176.67</v>
      </c>
      <c r="H10" s="301">
        <v>203.17</v>
      </c>
      <c r="I10" s="300">
        <v>95.96</v>
      </c>
      <c r="J10" s="302">
        <v>110.35</v>
      </c>
      <c r="K10" s="300">
        <v>190.28</v>
      </c>
      <c r="L10" s="301">
        <v>218.82</v>
      </c>
      <c r="M10" s="300">
        <v>130.91999999999999</v>
      </c>
      <c r="N10" s="301">
        <v>150.56</v>
      </c>
      <c r="O10" s="300">
        <v>83.11</v>
      </c>
      <c r="P10" s="303">
        <v>95.58</v>
      </c>
      <c r="Q10" s="304">
        <v>15.57</v>
      </c>
      <c r="R10" s="305">
        <v>17.91</v>
      </c>
      <c r="S10" s="306"/>
      <c r="T10" s="307"/>
      <c r="U10" s="288"/>
      <c r="V10" s="307"/>
      <c r="W10" s="307"/>
      <c r="X10" s="307"/>
      <c r="Y10" s="307"/>
      <c r="AB10" s="404"/>
      <c r="AC10" s="404"/>
      <c r="AD10" s="404"/>
      <c r="AE10" s="404"/>
      <c r="AF10" s="404"/>
      <c r="AG10" s="404"/>
    </row>
    <row r="11" spans="2:53" ht="21.6" customHeight="1">
      <c r="B11" s="283"/>
      <c r="C11" s="692"/>
      <c r="D11" s="308" t="s">
        <v>773</v>
      </c>
      <c r="E11" s="309">
        <v>549.70000000000005</v>
      </c>
      <c r="F11" s="310">
        <v>632.16</v>
      </c>
      <c r="G11" s="309">
        <v>166.49</v>
      </c>
      <c r="H11" s="310">
        <v>191.46</v>
      </c>
      <c r="I11" s="309">
        <v>90.44</v>
      </c>
      <c r="J11" s="311">
        <v>104.01</v>
      </c>
      <c r="K11" s="309">
        <v>179.37</v>
      </c>
      <c r="L11" s="310">
        <v>206.28</v>
      </c>
      <c r="M11" s="309">
        <v>123.42</v>
      </c>
      <c r="N11" s="310">
        <v>141.93</v>
      </c>
      <c r="O11" s="309">
        <v>78.31</v>
      </c>
      <c r="P11" s="312">
        <v>90.06</v>
      </c>
      <c r="Q11" s="313">
        <v>19.7</v>
      </c>
      <c r="R11" s="314">
        <v>22.66</v>
      </c>
      <c r="S11" s="306"/>
      <c r="T11" s="307"/>
      <c r="U11" s="288"/>
      <c r="V11" s="307"/>
      <c r="W11" s="307"/>
      <c r="X11" s="307"/>
      <c r="Y11" s="307"/>
      <c r="AB11" s="404"/>
      <c r="AC11" s="404"/>
      <c r="AD11" s="404"/>
      <c r="AE11" s="404"/>
      <c r="AF11" s="404"/>
      <c r="AG11" s="404"/>
    </row>
    <row r="12" spans="2:53" ht="21.6" customHeight="1">
      <c r="B12" s="283"/>
      <c r="C12" s="670" t="s">
        <v>774</v>
      </c>
      <c r="D12" s="295" t="s">
        <v>771</v>
      </c>
      <c r="E12" s="603">
        <v>616.91999999999996</v>
      </c>
      <c r="F12" s="604">
        <v>709.46</v>
      </c>
      <c r="G12" s="603">
        <v>186.92</v>
      </c>
      <c r="H12" s="604">
        <v>214.96</v>
      </c>
      <c r="I12" s="603">
        <v>101.49</v>
      </c>
      <c r="J12" s="605">
        <v>116.71</v>
      </c>
      <c r="K12" s="603">
        <v>201.26</v>
      </c>
      <c r="L12" s="604">
        <v>231.45</v>
      </c>
      <c r="M12" s="603">
        <v>138.57</v>
      </c>
      <c r="N12" s="604">
        <v>159.36000000000001</v>
      </c>
      <c r="O12" s="603">
        <v>87.91</v>
      </c>
      <c r="P12" s="606">
        <v>101.1</v>
      </c>
      <c r="Q12" s="571">
        <v>17.63</v>
      </c>
      <c r="R12" s="572">
        <v>20.27</v>
      </c>
      <c r="S12" s="287"/>
      <c r="T12" s="307"/>
      <c r="U12" s="288"/>
      <c r="V12" s="298"/>
      <c r="W12" s="299"/>
      <c r="X12" s="299"/>
      <c r="Y12" s="299"/>
      <c r="AB12" s="404"/>
      <c r="AC12" s="404"/>
      <c r="AD12" s="404"/>
      <c r="AE12" s="404"/>
      <c r="AF12" s="404"/>
      <c r="AG12" s="404"/>
    </row>
    <row r="13" spans="2:53" ht="21.6" customHeight="1">
      <c r="B13" s="283"/>
      <c r="C13" s="671"/>
      <c r="D13" s="295" t="s">
        <v>772</v>
      </c>
      <c r="E13" s="300">
        <v>608.35</v>
      </c>
      <c r="F13" s="301">
        <v>699.6</v>
      </c>
      <c r="G13" s="300">
        <v>184.27</v>
      </c>
      <c r="H13" s="301">
        <v>211.91</v>
      </c>
      <c r="I13" s="300">
        <v>100.07</v>
      </c>
      <c r="J13" s="302">
        <v>115.08</v>
      </c>
      <c r="K13" s="300">
        <v>198.48</v>
      </c>
      <c r="L13" s="301">
        <v>228.25</v>
      </c>
      <c r="M13" s="300">
        <v>136.57</v>
      </c>
      <c r="N13" s="301">
        <v>157.06</v>
      </c>
      <c r="O13" s="300">
        <v>86.64</v>
      </c>
      <c r="P13" s="303">
        <v>99.64</v>
      </c>
      <c r="Q13" s="304">
        <v>16.14</v>
      </c>
      <c r="R13" s="305">
        <v>18.559999999999999</v>
      </c>
      <c r="S13" s="315"/>
      <c r="T13" s="297"/>
      <c r="U13" s="288"/>
      <c r="V13" s="307"/>
      <c r="W13" s="307"/>
      <c r="X13" s="307"/>
      <c r="Y13" s="307"/>
      <c r="AB13" s="404"/>
      <c r="AC13" s="404"/>
      <c r="AD13" s="404"/>
      <c r="AE13" s="404"/>
      <c r="AF13" s="404"/>
      <c r="AG13" s="404"/>
    </row>
    <row r="14" spans="2:53" ht="21.6" customHeight="1">
      <c r="B14" s="283"/>
      <c r="C14" s="671"/>
      <c r="D14" s="295" t="s">
        <v>95</v>
      </c>
      <c r="E14" s="300">
        <v>588.99</v>
      </c>
      <c r="F14" s="301">
        <v>677.34</v>
      </c>
      <c r="G14" s="300">
        <v>178.4</v>
      </c>
      <c r="H14" s="301">
        <v>205.16</v>
      </c>
      <c r="I14" s="300">
        <v>96.85</v>
      </c>
      <c r="J14" s="302">
        <v>111.38</v>
      </c>
      <c r="K14" s="300">
        <v>192.12</v>
      </c>
      <c r="L14" s="301">
        <v>220.94</v>
      </c>
      <c r="M14" s="300">
        <v>132.22999999999999</v>
      </c>
      <c r="N14" s="301">
        <v>152.06</v>
      </c>
      <c r="O14" s="300">
        <v>83.9</v>
      </c>
      <c r="P14" s="303">
        <v>96.49</v>
      </c>
      <c r="Q14" s="304">
        <v>15.69</v>
      </c>
      <c r="R14" s="305">
        <v>18.04</v>
      </c>
      <c r="S14" s="315"/>
      <c r="T14" s="297"/>
      <c r="U14" s="288"/>
      <c r="V14" s="307"/>
      <c r="W14" s="307"/>
      <c r="X14" s="307"/>
      <c r="Y14" s="307"/>
      <c r="AB14" s="404"/>
      <c r="AC14" s="404"/>
      <c r="AD14" s="404"/>
      <c r="AE14" s="404"/>
      <c r="AF14" s="404"/>
      <c r="AG14" s="404"/>
    </row>
    <row r="15" spans="2:53" ht="21.6" customHeight="1">
      <c r="B15" s="283"/>
      <c r="C15" s="692"/>
      <c r="D15" s="308" t="s">
        <v>773</v>
      </c>
      <c r="E15" s="309">
        <v>555.21</v>
      </c>
      <c r="F15" s="310">
        <v>638.49</v>
      </c>
      <c r="G15" s="309">
        <v>168.22</v>
      </c>
      <c r="H15" s="310">
        <v>193.45</v>
      </c>
      <c r="I15" s="309">
        <v>91.29</v>
      </c>
      <c r="J15" s="311">
        <v>104.98</v>
      </c>
      <c r="K15" s="309">
        <v>181.09</v>
      </c>
      <c r="L15" s="310">
        <v>208.25</v>
      </c>
      <c r="M15" s="309">
        <v>124.61</v>
      </c>
      <c r="N15" s="310">
        <v>143.30000000000001</v>
      </c>
      <c r="O15" s="309">
        <v>79.040000000000006</v>
      </c>
      <c r="P15" s="312">
        <v>90.9</v>
      </c>
      <c r="Q15" s="313">
        <v>19.86</v>
      </c>
      <c r="R15" s="314">
        <v>22.84</v>
      </c>
      <c r="S15" s="315"/>
      <c r="T15" s="297"/>
      <c r="U15" s="288"/>
      <c r="V15" s="307"/>
      <c r="W15" s="307"/>
      <c r="X15" s="307"/>
      <c r="Y15" s="307"/>
      <c r="AB15" s="404"/>
      <c r="AC15" s="404"/>
      <c r="AD15" s="404"/>
      <c r="AE15" s="404"/>
      <c r="AF15" s="404"/>
      <c r="AG15" s="404"/>
    </row>
    <row r="16" spans="2:53" ht="21.6" customHeight="1">
      <c r="B16" s="283"/>
      <c r="C16" s="670" t="s">
        <v>775</v>
      </c>
      <c r="D16" s="295" t="s">
        <v>771</v>
      </c>
      <c r="E16" s="603">
        <v>623.07000000000005</v>
      </c>
      <c r="F16" s="604">
        <v>716.53</v>
      </c>
      <c r="G16" s="603">
        <v>188.75</v>
      </c>
      <c r="H16" s="604">
        <v>217.06</v>
      </c>
      <c r="I16" s="603">
        <v>102.47</v>
      </c>
      <c r="J16" s="605">
        <v>117.84</v>
      </c>
      <c r="K16" s="603">
        <v>203.25</v>
      </c>
      <c r="L16" s="604">
        <v>233.74</v>
      </c>
      <c r="M16" s="603">
        <v>139.91</v>
      </c>
      <c r="N16" s="604">
        <v>160.9</v>
      </c>
      <c r="O16" s="603">
        <v>88.73</v>
      </c>
      <c r="P16" s="606">
        <v>102.04</v>
      </c>
      <c r="Q16" s="571">
        <v>17.84</v>
      </c>
      <c r="R16" s="572">
        <v>20.52</v>
      </c>
      <c r="S16" s="287"/>
      <c r="T16" s="297"/>
      <c r="U16" s="288"/>
      <c r="V16" s="298"/>
      <c r="W16" s="299"/>
      <c r="X16" s="299"/>
      <c r="Y16" s="299"/>
      <c r="AB16" s="404"/>
      <c r="AC16" s="404"/>
      <c r="AD16" s="404"/>
      <c r="AE16" s="404"/>
      <c r="AF16" s="404"/>
      <c r="AG16" s="404"/>
    </row>
    <row r="17" spans="2:33" ht="21.6" customHeight="1">
      <c r="B17" s="283"/>
      <c r="C17" s="671"/>
      <c r="D17" s="295" t="s">
        <v>772</v>
      </c>
      <c r="E17" s="300">
        <v>614.46</v>
      </c>
      <c r="F17" s="301">
        <v>706.63</v>
      </c>
      <c r="G17" s="300">
        <v>186.17</v>
      </c>
      <c r="H17" s="301">
        <v>214.1</v>
      </c>
      <c r="I17" s="300">
        <v>101.08</v>
      </c>
      <c r="J17" s="302">
        <v>116.24</v>
      </c>
      <c r="K17" s="300">
        <v>200.44</v>
      </c>
      <c r="L17" s="301">
        <v>230.51</v>
      </c>
      <c r="M17" s="300">
        <v>137.97</v>
      </c>
      <c r="N17" s="301">
        <v>158.66999999999999</v>
      </c>
      <c r="O17" s="300">
        <v>87.52</v>
      </c>
      <c r="P17" s="303">
        <v>100.65</v>
      </c>
      <c r="Q17" s="304">
        <v>16.29</v>
      </c>
      <c r="R17" s="305">
        <v>18.73</v>
      </c>
      <c r="S17" s="316"/>
      <c r="T17" s="297"/>
      <c r="U17" s="288"/>
      <c r="V17" s="307"/>
      <c r="W17" s="307"/>
      <c r="X17" s="307"/>
      <c r="Y17" s="307"/>
      <c r="AB17" s="404"/>
      <c r="AC17" s="404"/>
      <c r="AD17" s="404"/>
      <c r="AE17" s="404"/>
      <c r="AF17" s="404"/>
      <c r="AG17" s="404"/>
    </row>
    <row r="18" spans="2:33" ht="21.6" customHeight="1">
      <c r="B18" s="283"/>
      <c r="C18" s="671"/>
      <c r="D18" s="295" t="s">
        <v>95</v>
      </c>
      <c r="E18" s="300">
        <v>595.01</v>
      </c>
      <c r="F18" s="301">
        <v>684.26</v>
      </c>
      <c r="G18" s="300">
        <v>180.25</v>
      </c>
      <c r="H18" s="301">
        <v>207.29</v>
      </c>
      <c r="I18" s="300">
        <v>97.86</v>
      </c>
      <c r="J18" s="302">
        <v>112.54</v>
      </c>
      <c r="K18" s="300">
        <v>194.08</v>
      </c>
      <c r="L18" s="301">
        <v>223.19</v>
      </c>
      <c r="M18" s="300">
        <v>133.61000000000001</v>
      </c>
      <c r="N18" s="301">
        <v>153.65</v>
      </c>
      <c r="O18" s="300">
        <v>84.77</v>
      </c>
      <c r="P18" s="303">
        <v>97.49</v>
      </c>
      <c r="Q18" s="304">
        <v>15.78</v>
      </c>
      <c r="R18" s="305">
        <v>18.149999999999999</v>
      </c>
      <c r="S18" s="316"/>
      <c r="T18" s="297"/>
      <c r="U18" s="288"/>
      <c r="V18" s="307"/>
      <c r="W18" s="307"/>
      <c r="X18" s="307"/>
      <c r="Y18" s="307"/>
      <c r="AB18" s="404"/>
      <c r="AC18" s="404"/>
      <c r="AD18" s="404"/>
      <c r="AE18" s="404"/>
      <c r="AF18" s="404"/>
      <c r="AG18" s="404"/>
    </row>
    <row r="19" spans="2:33" ht="21.6" customHeight="1">
      <c r="B19" s="283"/>
      <c r="C19" s="692"/>
      <c r="D19" s="308" t="s">
        <v>773</v>
      </c>
      <c r="E19" s="309">
        <v>560.79999999999995</v>
      </c>
      <c r="F19" s="310">
        <v>644.91999999999996</v>
      </c>
      <c r="G19" s="309">
        <v>169.85</v>
      </c>
      <c r="H19" s="310">
        <v>195.33</v>
      </c>
      <c r="I19" s="309">
        <v>92.3</v>
      </c>
      <c r="J19" s="311">
        <v>106.15</v>
      </c>
      <c r="K19" s="309">
        <v>182.92</v>
      </c>
      <c r="L19" s="310">
        <v>210.36</v>
      </c>
      <c r="M19" s="309">
        <v>125.89</v>
      </c>
      <c r="N19" s="310">
        <v>144.77000000000001</v>
      </c>
      <c r="O19" s="309">
        <v>79.89</v>
      </c>
      <c r="P19" s="312">
        <v>91.87</v>
      </c>
      <c r="Q19" s="313">
        <v>20.16</v>
      </c>
      <c r="R19" s="314">
        <v>23.18</v>
      </c>
      <c r="S19" s="306"/>
      <c r="T19" s="297"/>
      <c r="U19" s="288"/>
      <c r="V19" s="317"/>
      <c r="W19" s="317"/>
      <c r="X19" s="317"/>
      <c r="Y19" s="317"/>
      <c r="AB19" s="404"/>
      <c r="AC19" s="404"/>
      <c r="AD19" s="404"/>
      <c r="AE19" s="404"/>
      <c r="AF19" s="404"/>
      <c r="AG19" s="404"/>
    </row>
    <row r="20" spans="2:33" ht="21.6" customHeight="1">
      <c r="B20" s="283"/>
      <c r="C20" s="670" t="s">
        <v>776</v>
      </c>
      <c r="D20" s="295" t="s">
        <v>771</v>
      </c>
      <c r="E20" s="603">
        <v>629.34</v>
      </c>
      <c r="F20" s="604">
        <v>723.74</v>
      </c>
      <c r="G20" s="603">
        <v>190.72</v>
      </c>
      <c r="H20" s="604">
        <v>219.33</v>
      </c>
      <c r="I20" s="603">
        <v>103.51</v>
      </c>
      <c r="J20" s="605">
        <v>119.04</v>
      </c>
      <c r="K20" s="603">
        <v>205.32</v>
      </c>
      <c r="L20" s="604">
        <v>236.12</v>
      </c>
      <c r="M20" s="603">
        <v>141.29</v>
      </c>
      <c r="N20" s="604">
        <v>162.47999999999999</v>
      </c>
      <c r="O20" s="603">
        <v>89.66</v>
      </c>
      <c r="P20" s="606">
        <v>103.11</v>
      </c>
      <c r="Q20" s="571">
        <v>17.95</v>
      </c>
      <c r="R20" s="572">
        <v>20.64</v>
      </c>
      <c r="S20" s="287"/>
      <c r="T20" s="297"/>
      <c r="U20" s="288"/>
      <c r="V20" s="298"/>
      <c r="W20" s="299"/>
      <c r="X20" s="299"/>
      <c r="Y20" s="299"/>
      <c r="AB20" s="404"/>
      <c r="AC20" s="404"/>
      <c r="AD20" s="404"/>
      <c r="AE20" s="404"/>
      <c r="AF20" s="404"/>
      <c r="AG20" s="404"/>
    </row>
    <row r="21" spans="2:33" ht="21.6" customHeight="1">
      <c r="B21" s="283"/>
      <c r="C21" s="671"/>
      <c r="D21" s="295" t="s">
        <v>772</v>
      </c>
      <c r="E21" s="300">
        <v>620.57000000000005</v>
      </c>
      <c r="F21" s="301">
        <v>713.66</v>
      </c>
      <c r="G21" s="300">
        <v>187.97</v>
      </c>
      <c r="H21" s="301">
        <v>216.17</v>
      </c>
      <c r="I21" s="300">
        <v>102.04</v>
      </c>
      <c r="J21" s="302">
        <v>117.35</v>
      </c>
      <c r="K21" s="300">
        <v>202.4</v>
      </c>
      <c r="L21" s="301">
        <v>232.76</v>
      </c>
      <c r="M21" s="300">
        <v>139.28</v>
      </c>
      <c r="N21" s="301">
        <v>160.16999999999999</v>
      </c>
      <c r="O21" s="300">
        <v>88.38</v>
      </c>
      <c r="P21" s="303">
        <v>101.64</v>
      </c>
      <c r="Q21" s="304">
        <v>16.48</v>
      </c>
      <c r="R21" s="305">
        <v>18.95</v>
      </c>
      <c r="S21" s="316"/>
      <c r="T21" s="297"/>
      <c r="U21" s="288"/>
      <c r="V21" s="307"/>
      <c r="W21" s="307"/>
      <c r="X21" s="307"/>
      <c r="Y21" s="307"/>
      <c r="AB21" s="404"/>
      <c r="AC21" s="404"/>
      <c r="AD21" s="404"/>
      <c r="AE21" s="404"/>
      <c r="AF21" s="404"/>
      <c r="AG21" s="404"/>
    </row>
    <row r="22" spans="2:33" ht="21.6" customHeight="1">
      <c r="B22" s="283"/>
      <c r="C22" s="671"/>
      <c r="D22" s="295" t="s">
        <v>95</v>
      </c>
      <c r="E22" s="300">
        <v>600.97</v>
      </c>
      <c r="F22" s="301">
        <v>691.12</v>
      </c>
      <c r="G22" s="300">
        <v>182.03</v>
      </c>
      <c r="H22" s="301">
        <v>209.33</v>
      </c>
      <c r="I22" s="300">
        <v>98.84</v>
      </c>
      <c r="J22" s="302">
        <v>113.67</v>
      </c>
      <c r="K22" s="300">
        <v>196.02</v>
      </c>
      <c r="L22" s="301">
        <v>225.42</v>
      </c>
      <c r="M22" s="300">
        <v>134.91999999999999</v>
      </c>
      <c r="N22" s="301">
        <v>155.16</v>
      </c>
      <c r="O22" s="300">
        <v>85.59</v>
      </c>
      <c r="P22" s="303">
        <v>98.43</v>
      </c>
      <c r="Q22" s="304">
        <v>15.93</v>
      </c>
      <c r="R22" s="305">
        <v>18.32</v>
      </c>
      <c r="S22" s="316"/>
      <c r="T22" s="297"/>
      <c r="U22" s="288"/>
      <c r="V22" s="307"/>
      <c r="W22" s="307"/>
      <c r="X22" s="307"/>
      <c r="Y22" s="307"/>
      <c r="AB22" s="404"/>
      <c r="AC22" s="404"/>
      <c r="AD22" s="404"/>
      <c r="AE22" s="404"/>
      <c r="AF22" s="404"/>
      <c r="AG22" s="404"/>
    </row>
    <row r="23" spans="2:33" ht="21.6" customHeight="1" thickBot="1">
      <c r="B23" s="283"/>
      <c r="C23" s="672"/>
      <c r="D23" s="633" t="s">
        <v>773</v>
      </c>
      <c r="E23" s="318">
        <v>566.26</v>
      </c>
      <c r="F23" s="319">
        <v>651.20000000000005</v>
      </c>
      <c r="G23" s="318">
        <v>171.61</v>
      </c>
      <c r="H23" s="319">
        <v>197.35</v>
      </c>
      <c r="I23" s="318">
        <v>93.24</v>
      </c>
      <c r="J23" s="320">
        <v>107.23</v>
      </c>
      <c r="K23" s="318">
        <v>184.83</v>
      </c>
      <c r="L23" s="319">
        <v>212.55</v>
      </c>
      <c r="M23" s="318">
        <v>127.26</v>
      </c>
      <c r="N23" s="319">
        <v>146.35</v>
      </c>
      <c r="O23" s="318">
        <v>80.77</v>
      </c>
      <c r="P23" s="321">
        <v>92.89</v>
      </c>
      <c r="Q23" s="322">
        <v>20.3</v>
      </c>
      <c r="R23" s="323">
        <v>23.35</v>
      </c>
      <c r="S23" s="306"/>
      <c r="T23" s="297"/>
      <c r="U23" s="288"/>
      <c r="V23" s="317"/>
      <c r="W23" s="317"/>
      <c r="X23" s="317"/>
      <c r="Y23" s="317"/>
      <c r="AB23" s="404"/>
      <c r="AC23" s="404"/>
      <c r="AD23" s="404"/>
      <c r="AE23" s="404"/>
      <c r="AF23" s="404"/>
      <c r="AG23" s="404"/>
    </row>
    <row r="24" spans="2:33" s="324" customFormat="1" ht="21.6" customHeight="1" thickBot="1">
      <c r="B24" s="325"/>
      <c r="C24" s="693" t="s">
        <v>777</v>
      </c>
      <c r="D24" s="694"/>
      <c r="E24" s="326">
        <v>543.88047887602659</v>
      </c>
      <c r="F24" s="327">
        <v>625.46</v>
      </c>
      <c r="G24" s="328">
        <v>164.72741664193134</v>
      </c>
      <c r="H24" s="329">
        <v>189.44</v>
      </c>
      <c r="I24" s="326">
        <v>89.482536855644611</v>
      </c>
      <c r="J24" s="327">
        <v>102.9</v>
      </c>
      <c r="K24" s="328">
        <v>177.47105966162067</v>
      </c>
      <c r="L24" s="330">
        <v>204.09</v>
      </c>
      <c r="M24" s="328">
        <v>122.11338676165035</v>
      </c>
      <c r="N24" s="330">
        <v>140.43</v>
      </c>
      <c r="O24" s="328">
        <v>77.480953794399923</v>
      </c>
      <c r="P24" s="327">
        <v>89.1</v>
      </c>
      <c r="Q24" s="331"/>
      <c r="R24" s="332"/>
      <c r="S24" s="306"/>
      <c r="T24" s="333"/>
      <c r="U24" s="288"/>
      <c r="V24" s="334"/>
      <c r="W24" s="334"/>
      <c r="X24" s="334"/>
      <c r="Y24" s="334"/>
      <c r="AB24" s="405"/>
      <c r="AC24" s="405"/>
      <c r="AD24" s="405"/>
      <c r="AE24" s="405"/>
      <c r="AF24" s="405"/>
      <c r="AG24" s="405"/>
    </row>
    <row r="25" spans="2:33" ht="20.25" customHeight="1">
      <c r="B25" s="335"/>
      <c r="C25" s="336"/>
      <c r="D25" s="337" t="s">
        <v>778</v>
      </c>
      <c r="E25" s="331"/>
      <c r="F25" s="332"/>
      <c r="G25" s="331"/>
      <c r="H25" s="332"/>
      <c r="I25" s="331"/>
      <c r="J25" s="332"/>
      <c r="K25" s="466">
        <v>1.7747105966162102</v>
      </c>
      <c r="L25" s="467">
        <v>1.2211338676165</v>
      </c>
      <c r="M25" s="466">
        <v>0.77480953794399898</v>
      </c>
      <c r="N25" s="467">
        <v>5.4388047887602706</v>
      </c>
      <c r="O25" s="466">
        <v>1.64727416641931</v>
      </c>
      <c r="P25" s="466">
        <v>0.89482536855644601</v>
      </c>
      <c r="Q25" s="338"/>
      <c r="R25" s="339"/>
      <c r="S25" s="306"/>
      <c r="T25" s="297"/>
      <c r="U25" s="288"/>
      <c r="V25" s="317"/>
      <c r="W25" s="317"/>
      <c r="X25" s="317"/>
      <c r="Y25" s="317"/>
      <c r="AB25" s="404"/>
      <c r="AC25" s="404"/>
      <c r="AD25" s="404"/>
      <c r="AE25" s="404"/>
      <c r="AF25" s="404"/>
      <c r="AG25" s="404"/>
    </row>
    <row r="26" spans="2:33" ht="20.25" customHeight="1" thickBot="1">
      <c r="B26" s="335"/>
      <c r="C26" s="336"/>
      <c r="D26" s="340"/>
      <c r="E26" s="331"/>
      <c r="F26" s="341"/>
      <c r="G26" s="331"/>
      <c r="H26" s="341"/>
      <c r="I26" s="331"/>
      <c r="J26" s="341"/>
      <c r="K26" s="331"/>
      <c r="L26" s="341"/>
      <c r="M26" s="331"/>
      <c r="N26" s="341"/>
      <c r="O26" s="287"/>
      <c r="P26" s="287"/>
      <c r="Q26" s="287"/>
      <c r="R26" s="342"/>
      <c r="S26" s="306"/>
      <c r="T26" s="297"/>
      <c r="U26" s="288"/>
      <c r="V26" s="317"/>
      <c r="W26" s="317"/>
      <c r="X26" s="317"/>
      <c r="Y26" s="317"/>
      <c r="AB26" s="404"/>
      <c r="AC26" s="404"/>
      <c r="AD26" s="404"/>
      <c r="AE26" s="404"/>
      <c r="AF26" s="404"/>
      <c r="AG26" s="404"/>
    </row>
    <row r="27" spans="2:33" ht="45.75" customHeight="1" thickBot="1">
      <c r="B27" s="335"/>
      <c r="C27" s="695" t="s">
        <v>779</v>
      </c>
      <c r="D27" s="696"/>
      <c r="E27" s="696"/>
      <c r="F27" s="696"/>
      <c r="G27" s="696"/>
      <c r="H27" s="696"/>
      <c r="I27" s="696"/>
      <c r="J27" s="697"/>
      <c r="K27" s="287"/>
      <c r="L27" s="698" t="s">
        <v>780</v>
      </c>
      <c r="M27" s="699"/>
      <c r="N27" s="699"/>
      <c r="O27" s="700"/>
      <c r="P27" s="699" t="s">
        <v>781</v>
      </c>
      <c r="Q27" s="699"/>
      <c r="R27" s="699"/>
      <c r="S27" s="700"/>
      <c r="U27" s="288"/>
    </row>
    <row r="28" spans="2:33" ht="3" customHeight="1" thickBot="1">
      <c r="B28" s="335"/>
      <c r="C28" s="343"/>
      <c r="D28" s="544"/>
      <c r="E28" s="701" t="s">
        <v>782</v>
      </c>
      <c r="F28" s="702"/>
      <c r="G28" s="701" t="s">
        <v>783</v>
      </c>
      <c r="H28" s="702"/>
      <c r="I28" s="705" t="s">
        <v>784</v>
      </c>
      <c r="J28" s="706"/>
      <c r="K28" s="287"/>
      <c r="L28" s="634"/>
      <c r="M28" s="549"/>
      <c r="N28" s="549"/>
      <c r="O28" s="635"/>
      <c r="P28" s="549"/>
      <c r="Q28" s="549"/>
      <c r="R28" s="549"/>
      <c r="S28" s="635"/>
      <c r="U28" s="288"/>
    </row>
    <row r="29" spans="2:33" ht="40.15" customHeight="1">
      <c r="B29" s="335"/>
      <c r="C29" s="709" t="s">
        <v>766</v>
      </c>
      <c r="D29" s="688"/>
      <c r="E29" s="703"/>
      <c r="F29" s="704"/>
      <c r="G29" s="703"/>
      <c r="H29" s="704"/>
      <c r="I29" s="707"/>
      <c r="J29" s="708"/>
      <c r="K29" s="287"/>
      <c r="L29" s="679" t="s">
        <v>785</v>
      </c>
      <c r="M29" s="712"/>
      <c r="N29" s="701" t="s">
        <v>786</v>
      </c>
      <c r="O29" s="680"/>
      <c r="P29" s="713" t="s">
        <v>787</v>
      </c>
      <c r="Q29" s="714"/>
      <c r="R29" s="701" t="s">
        <v>788</v>
      </c>
      <c r="S29" s="706"/>
      <c r="U29" s="288"/>
    </row>
    <row r="30" spans="2:33" ht="20.25" customHeight="1">
      <c r="B30" s="335"/>
      <c r="C30" s="710" t="s">
        <v>766</v>
      </c>
      <c r="D30" s="711"/>
      <c r="E30" s="347"/>
      <c r="F30" s="292" t="s">
        <v>769</v>
      </c>
      <c r="G30" s="347"/>
      <c r="H30" s="292" t="s">
        <v>769</v>
      </c>
      <c r="I30" s="348"/>
      <c r="J30" s="293" t="s">
        <v>769</v>
      </c>
      <c r="K30" s="287"/>
      <c r="L30" s="349"/>
      <c r="M30" s="345"/>
      <c r="N30" s="344"/>
      <c r="O30" s="346" t="s">
        <v>769</v>
      </c>
      <c r="P30" s="350"/>
      <c r="Q30" s="351"/>
      <c r="R30" s="703"/>
      <c r="S30" s="708"/>
      <c r="U30" s="288"/>
    </row>
    <row r="31" spans="2:33" ht="21.6" customHeight="1">
      <c r="B31" s="335"/>
      <c r="C31" s="727" t="s">
        <v>771</v>
      </c>
      <c r="D31" s="728"/>
      <c r="E31" s="609">
        <v>34.79</v>
      </c>
      <c r="F31" s="610">
        <v>40.01</v>
      </c>
      <c r="G31" s="609">
        <v>65.959999999999994</v>
      </c>
      <c r="H31" s="610">
        <v>75.849999999999994</v>
      </c>
      <c r="I31" s="352">
        <v>0</v>
      </c>
      <c r="J31" s="611">
        <v>0</v>
      </c>
      <c r="K31" s="287"/>
      <c r="L31" s="715" t="s">
        <v>789</v>
      </c>
      <c r="M31" s="716"/>
      <c r="N31" s="609">
        <v>0</v>
      </c>
      <c r="O31" s="636">
        <v>0</v>
      </c>
      <c r="P31" s="717"/>
      <c r="Q31" s="718"/>
      <c r="R31" s="347"/>
      <c r="S31" s="293" t="s">
        <v>769</v>
      </c>
      <c r="U31" s="288"/>
    </row>
    <row r="32" spans="2:33" ht="21.6" customHeight="1">
      <c r="B32" s="335"/>
      <c r="C32" s="719" t="s">
        <v>772</v>
      </c>
      <c r="D32" s="720"/>
      <c r="E32" s="355">
        <v>31.91</v>
      </c>
      <c r="F32" s="356">
        <v>36.700000000000003</v>
      </c>
      <c r="G32" s="355">
        <v>60.52</v>
      </c>
      <c r="H32" s="356">
        <v>69.599999999999994</v>
      </c>
      <c r="I32" s="357">
        <v>0</v>
      </c>
      <c r="J32" s="358">
        <v>0</v>
      </c>
      <c r="K32" s="287"/>
      <c r="L32" s="725" t="s">
        <v>99</v>
      </c>
      <c r="M32" s="726"/>
      <c r="N32" s="609">
        <v>0</v>
      </c>
      <c r="O32" s="636">
        <v>0</v>
      </c>
      <c r="P32" s="727" t="s">
        <v>771</v>
      </c>
      <c r="Q32" s="728"/>
      <c r="R32" s="637"/>
      <c r="S32" s="638"/>
      <c r="U32" s="288"/>
    </row>
    <row r="33" spans="2:33" ht="21.6" customHeight="1">
      <c r="B33" s="335"/>
      <c r="C33" s="719" t="s">
        <v>95</v>
      </c>
      <c r="D33" s="720"/>
      <c r="E33" s="355">
        <v>11.4</v>
      </c>
      <c r="F33" s="356">
        <v>13.11</v>
      </c>
      <c r="G33" s="355">
        <v>21.09</v>
      </c>
      <c r="H33" s="356">
        <v>24.25</v>
      </c>
      <c r="I33" s="573">
        <v>28.11</v>
      </c>
      <c r="J33" s="359">
        <v>32.33</v>
      </c>
      <c r="K33" s="287"/>
      <c r="L33" s="721" t="s">
        <v>790</v>
      </c>
      <c r="M33" s="722"/>
      <c r="N33" s="609">
        <v>4.1399999999999997</v>
      </c>
      <c r="O33" s="636">
        <v>4.76</v>
      </c>
      <c r="P33" s="723" t="s">
        <v>772</v>
      </c>
      <c r="Q33" s="724"/>
      <c r="R33" s="360"/>
      <c r="S33" s="361"/>
      <c r="U33" s="288"/>
      <c r="X33" s="317"/>
      <c r="Y33" s="317"/>
      <c r="AB33" s="404"/>
      <c r="AC33" s="404"/>
      <c r="AD33" s="404"/>
      <c r="AE33" s="404"/>
      <c r="AF33" s="404"/>
      <c r="AG33" s="404"/>
    </row>
    <row r="34" spans="2:33" ht="21.6" customHeight="1" thickBot="1">
      <c r="B34" s="335"/>
      <c r="C34" s="729" t="s">
        <v>791</v>
      </c>
      <c r="D34" s="730"/>
      <c r="E34" s="362">
        <v>0</v>
      </c>
      <c r="F34" s="363">
        <v>0</v>
      </c>
      <c r="G34" s="364">
        <v>0</v>
      </c>
      <c r="H34" s="365">
        <v>0</v>
      </c>
      <c r="I34" s="366">
        <v>28.11</v>
      </c>
      <c r="J34" s="367">
        <v>32.33</v>
      </c>
      <c r="K34" s="287"/>
      <c r="L34" s="721" t="s">
        <v>792</v>
      </c>
      <c r="M34" s="722"/>
      <c r="N34" s="609">
        <v>13.77</v>
      </c>
      <c r="O34" s="636">
        <v>15.84</v>
      </c>
      <c r="P34" s="731" t="s">
        <v>95</v>
      </c>
      <c r="Q34" s="732"/>
      <c r="R34" s="563">
        <v>28.13</v>
      </c>
      <c r="S34" s="639">
        <v>32.35</v>
      </c>
      <c r="U34" s="288"/>
      <c r="X34" s="317"/>
      <c r="Y34" s="317"/>
      <c r="AB34" s="404"/>
      <c r="AC34" s="404"/>
      <c r="AD34" s="404"/>
      <c r="AE34" s="404"/>
      <c r="AF34" s="404"/>
      <c r="AG34" s="404"/>
    </row>
    <row r="35" spans="2:33" ht="21.6" customHeight="1">
      <c r="B35" s="335"/>
      <c r="C35" s="368"/>
      <c r="D35" s="287"/>
      <c r="E35" s="287"/>
      <c r="F35" s="287"/>
      <c r="G35" s="287"/>
      <c r="H35" s="287"/>
      <c r="I35" s="287"/>
      <c r="J35" s="339"/>
      <c r="K35" s="287"/>
      <c r="L35" s="721" t="s">
        <v>793</v>
      </c>
      <c r="M35" s="722"/>
      <c r="N35" s="609">
        <v>17.63</v>
      </c>
      <c r="O35" s="636">
        <v>20.27</v>
      </c>
      <c r="P35" s="733" t="s">
        <v>794</v>
      </c>
      <c r="Q35" s="733"/>
      <c r="R35" s="733"/>
      <c r="S35" s="733"/>
      <c r="U35" s="288"/>
      <c r="X35" s="317"/>
      <c r="Y35" s="317"/>
      <c r="AB35" s="404"/>
      <c r="AC35" s="404"/>
      <c r="AD35" s="404"/>
      <c r="AE35" s="404"/>
      <c r="AF35" s="404"/>
      <c r="AG35" s="404"/>
    </row>
    <row r="36" spans="2:33" ht="21.6" customHeight="1" thickBot="1">
      <c r="B36" s="335"/>
      <c r="C36" s="287"/>
      <c r="D36" s="287"/>
      <c r="E36" s="287"/>
      <c r="F36" s="287"/>
      <c r="G36" s="287"/>
      <c r="H36" s="287"/>
      <c r="I36" s="287"/>
      <c r="J36" s="287"/>
      <c r="K36" s="287"/>
      <c r="L36" s="735" t="s">
        <v>795</v>
      </c>
      <c r="M36" s="736"/>
      <c r="N36" s="640">
        <v>16.36</v>
      </c>
      <c r="O36" s="641">
        <v>18.809999999999999</v>
      </c>
      <c r="P36" s="734"/>
      <c r="Q36" s="734"/>
      <c r="R36" s="734"/>
      <c r="S36" s="734"/>
      <c r="T36" s="297"/>
      <c r="U36" s="288"/>
      <c r="V36" s="317"/>
      <c r="W36" s="317"/>
      <c r="X36" s="317"/>
      <c r="Y36" s="317"/>
      <c r="AB36" s="404"/>
      <c r="AC36" s="404"/>
      <c r="AD36" s="404"/>
      <c r="AE36" s="404"/>
      <c r="AF36" s="404"/>
      <c r="AG36" s="404"/>
    </row>
    <row r="37" spans="2:33" ht="31.15" customHeight="1" thickBot="1">
      <c r="B37" s="335"/>
      <c r="C37" s="713" t="s">
        <v>796</v>
      </c>
      <c r="D37" s="714"/>
      <c r="E37" s="705" t="s">
        <v>797</v>
      </c>
      <c r="F37" s="712"/>
      <c r="G37" s="705" t="s">
        <v>798</v>
      </c>
      <c r="H37" s="680"/>
      <c r="I37" s="287"/>
      <c r="J37" s="287"/>
      <c r="K37" s="287"/>
      <c r="L37" s="287"/>
      <c r="M37" s="287"/>
      <c r="N37" s="287"/>
      <c r="O37" s="287"/>
      <c r="P37" s="734"/>
      <c r="Q37" s="734"/>
      <c r="R37" s="734"/>
      <c r="S37" s="734"/>
      <c r="T37" s="297"/>
      <c r="U37" s="288"/>
      <c r="V37" s="317"/>
      <c r="W37" s="317"/>
      <c r="X37" s="317"/>
      <c r="Y37" s="317"/>
      <c r="AB37" s="404"/>
      <c r="AC37" s="404"/>
      <c r="AD37" s="404"/>
      <c r="AE37" s="404"/>
      <c r="AF37" s="404"/>
      <c r="AG37" s="404"/>
    </row>
    <row r="38" spans="2:33" ht="20.25" customHeight="1">
      <c r="B38" s="335"/>
      <c r="C38" s="739" t="s">
        <v>799</v>
      </c>
      <c r="D38" s="740"/>
      <c r="E38" s="737"/>
      <c r="F38" s="738"/>
      <c r="G38" s="737"/>
      <c r="H38" s="682"/>
      <c r="I38" s="287"/>
      <c r="J38" s="287"/>
      <c r="K38" s="287"/>
      <c r="L38" s="698" t="s">
        <v>800</v>
      </c>
      <c r="M38" s="699"/>
      <c r="N38" s="699"/>
      <c r="O38" s="700"/>
      <c r="P38" s="370"/>
      <c r="Q38" s="287"/>
      <c r="R38" s="287"/>
      <c r="S38" s="287"/>
      <c r="U38" s="288"/>
      <c r="Y38" s="317"/>
      <c r="AB38" s="404"/>
      <c r="AC38" s="404"/>
      <c r="AD38" s="404"/>
      <c r="AE38" s="404"/>
      <c r="AF38" s="404"/>
      <c r="AG38" s="404"/>
    </row>
    <row r="39" spans="2:33" ht="38.65" customHeight="1" thickBot="1">
      <c r="B39" s="335"/>
      <c r="C39" s="744" t="s">
        <v>801</v>
      </c>
      <c r="D39" s="718"/>
      <c r="E39" s="371"/>
      <c r="F39" s="372" t="s">
        <v>769</v>
      </c>
      <c r="G39" s="373"/>
      <c r="H39" s="374" t="s">
        <v>769</v>
      </c>
      <c r="I39" s="287"/>
      <c r="J39" s="287"/>
      <c r="K39" s="287"/>
      <c r="L39" s="741"/>
      <c r="M39" s="742"/>
      <c r="N39" s="742"/>
      <c r="O39" s="743"/>
      <c r="P39" s="287"/>
      <c r="Q39" s="287"/>
      <c r="R39" s="287"/>
      <c r="S39" s="287"/>
      <c r="U39" s="288"/>
      <c r="Y39" s="317"/>
      <c r="AB39" s="404"/>
      <c r="AC39" s="404"/>
      <c r="AD39" s="404"/>
      <c r="AE39" s="404"/>
      <c r="AF39" s="404"/>
      <c r="AG39" s="404"/>
    </row>
    <row r="40" spans="2:33" ht="38.65" customHeight="1">
      <c r="B40" s="335"/>
      <c r="C40" s="727" t="s">
        <v>802</v>
      </c>
      <c r="D40" s="728"/>
      <c r="E40" s="574">
        <v>28.42</v>
      </c>
      <c r="F40" s="575">
        <v>32.68</v>
      </c>
      <c r="G40" s="576">
        <v>6.25</v>
      </c>
      <c r="H40" s="577">
        <v>7.19</v>
      </c>
      <c r="I40" s="287"/>
      <c r="J40" s="287"/>
      <c r="K40" s="287"/>
      <c r="L40" s="698" t="s">
        <v>766</v>
      </c>
      <c r="M40" s="745"/>
      <c r="N40" s="701" t="s">
        <v>803</v>
      </c>
      <c r="O40" s="680"/>
      <c r="P40" s="287"/>
      <c r="Q40" s="287"/>
      <c r="R40" s="287"/>
      <c r="S40" s="287"/>
      <c r="U40" s="288"/>
      <c r="Y40" s="317"/>
      <c r="AB40" s="404"/>
      <c r="AC40" s="404"/>
      <c r="AD40" s="404"/>
      <c r="AE40" s="404"/>
      <c r="AF40" s="404"/>
      <c r="AG40" s="404"/>
    </row>
    <row r="41" spans="2:33" ht="21.6" customHeight="1">
      <c r="B41" s="335"/>
      <c r="C41" s="719" t="s">
        <v>804</v>
      </c>
      <c r="D41" s="720"/>
      <c r="E41" s="574">
        <v>129.81</v>
      </c>
      <c r="F41" s="575">
        <v>149.28</v>
      </c>
      <c r="G41" s="576">
        <v>36.42</v>
      </c>
      <c r="H41" s="577">
        <v>41.88</v>
      </c>
      <c r="I41" s="287"/>
      <c r="J41" s="287"/>
      <c r="K41" s="287"/>
      <c r="L41" s="744"/>
      <c r="M41" s="718"/>
      <c r="N41" s="369"/>
      <c r="O41" s="293" t="s">
        <v>769</v>
      </c>
      <c r="P41" s="287"/>
      <c r="Q41" s="287"/>
      <c r="R41" s="287"/>
      <c r="S41" s="287"/>
      <c r="U41" s="288"/>
      <c r="Y41" s="317"/>
      <c r="AB41" s="404"/>
      <c r="AC41" s="404"/>
      <c r="AD41" s="404"/>
      <c r="AE41" s="404"/>
      <c r="AF41" s="404"/>
      <c r="AG41" s="404"/>
    </row>
    <row r="42" spans="2:33" ht="21.6" customHeight="1">
      <c r="B42" s="335"/>
      <c r="C42" s="719" t="s">
        <v>805</v>
      </c>
      <c r="D42" s="720"/>
      <c r="E42" s="574">
        <v>399.38</v>
      </c>
      <c r="F42" s="575">
        <v>459.29</v>
      </c>
      <c r="G42" s="576">
        <v>72.290000000000006</v>
      </c>
      <c r="H42" s="577">
        <v>83.13</v>
      </c>
      <c r="I42" s="287"/>
      <c r="J42" s="287"/>
      <c r="K42" s="287"/>
      <c r="L42" s="727" t="s">
        <v>771</v>
      </c>
      <c r="M42" s="728"/>
      <c r="N42" s="375">
        <v>0.8</v>
      </c>
      <c r="O42" s="376">
        <v>0.92</v>
      </c>
      <c r="P42" s="287"/>
      <c r="Q42" s="287"/>
      <c r="R42" s="287"/>
      <c r="S42" s="287"/>
      <c r="U42" s="288"/>
      <c r="Y42" s="317"/>
      <c r="AB42" s="404"/>
      <c r="AC42" s="404"/>
      <c r="AD42" s="404"/>
      <c r="AE42" s="404"/>
      <c r="AF42" s="404"/>
      <c r="AG42" s="404"/>
    </row>
    <row r="43" spans="2:33" ht="21.6" customHeight="1">
      <c r="B43" s="377"/>
      <c r="C43" s="750" t="s">
        <v>103</v>
      </c>
      <c r="D43" s="750"/>
      <c r="E43" s="379">
        <v>399.38</v>
      </c>
      <c r="F43" s="575">
        <v>459.29</v>
      </c>
      <c r="G43" s="576">
        <v>180</v>
      </c>
      <c r="H43" s="577">
        <v>207</v>
      </c>
      <c r="I43" s="287"/>
      <c r="J43" s="287"/>
      <c r="K43" s="287"/>
      <c r="L43" s="719" t="s">
        <v>772</v>
      </c>
      <c r="M43" s="720"/>
      <c r="N43" s="380">
        <v>0.79</v>
      </c>
      <c r="O43" s="381">
        <v>0.91</v>
      </c>
      <c r="P43" s="287"/>
      <c r="Q43" s="287"/>
      <c r="R43" s="287"/>
      <c r="S43" s="287"/>
      <c r="U43" s="288"/>
      <c r="Y43" s="317"/>
      <c r="AB43" s="404"/>
      <c r="AC43" s="404"/>
      <c r="AD43" s="404"/>
      <c r="AE43" s="404"/>
      <c r="AF43" s="404"/>
      <c r="AG43" s="404"/>
    </row>
    <row r="44" spans="2:33" ht="45" customHeight="1" thickBot="1">
      <c r="B44" s="335"/>
      <c r="C44" s="729" t="s">
        <v>806</v>
      </c>
      <c r="D44" s="730"/>
      <c r="E44" s="382">
        <v>7826.42</v>
      </c>
      <c r="F44" s="383">
        <v>9000.3799999999992</v>
      </c>
      <c r="G44" s="384">
        <v>249.94</v>
      </c>
      <c r="H44" s="385">
        <v>287.43</v>
      </c>
      <c r="I44" s="287"/>
      <c r="J44" s="287"/>
      <c r="K44" s="287"/>
      <c r="L44" s="751" t="s">
        <v>95</v>
      </c>
      <c r="M44" s="752"/>
      <c r="N44" s="380">
        <v>0.77</v>
      </c>
      <c r="O44" s="381">
        <v>0.89</v>
      </c>
      <c r="P44" s="287"/>
      <c r="Q44" s="287"/>
      <c r="R44" s="287"/>
      <c r="S44" s="287"/>
      <c r="U44" s="288"/>
      <c r="Y44" s="317"/>
      <c r="AB44" s="404"/>
      <c r="AC44" s="404"/>
      <c r="AD44" s="404"/>
      <c r="AE44" s="404"/>
      <c r="AF44" s="404"/>
      <c r="AG44" s="404"/>
    </row>
    <row r="45" spans="2:33" ht="28.15" customHeight="1" thickBot="1">
      <c r="B45" s="335"/>
      <c r="C45" s="287"/>
      <c r="D45" s="287"/>
      <c r="E45" s="287"/>
      <c r="F45" s="287"/>
      <c r="G45" s="287"/>
      <c r="H45" s="287"/>
      <c r="I45" s="287"/>
      <c r="J45" s="287"/>
      <c r="K45" s="287"/>
      <c r="L45" s="729" t="s">
        <v>807</v>
      </c>
      <c r="M45" s="730"/>
      <c r="N45" s="469">
        <v>0.71</v>
      </c>
      <c r="O45" s="386">
        <v>0.82</v>
      </c>
      <c r="P45" s="287"/>
      <c r="Q45" s="287"/>
      <c r="R45" s="287"/>
      <c r="S45" s="287"/>
      <c r="T45">
        <v>0</v>
      </c>
      <c r="U45" s="288"/>
      <c r="Y45" s="317"/>
      <c r="AB45" s="404"/>
      <c r="AC45" s="404"/>
      <c r="AD45" s="404"/>
      <c r="AE45" s="404"/>
      <c r="AF45" s="404"/>
      <c r="AG45" s="404"/>
    </row>
    <row r="46" spans="2:33" ht="20.25" customHeight="1" thickBot="1">
      <c r="B46" s="335"/>
      <c r="C46" s="753" t="s">
        <v>808</v>
      </c>
      <c r="D46" s="754"/>
      <c r="E46" s="754"/>
      <c r="F46" s="755"/>
      <c r="G46" s="287"/>
      <c r="L46" s="337" t="s">
        <v>778</v>
      </c>
      <c r="M46" s="368"/>
      <c r="N46" s="545"/>
      <c r="O46" s="546"/>
      <c r="P46" s="287"/>
      <c r="Q46" s="287"/>
      <c r="R46" s="287"/>
      <c r="S46" s="287"/>
      <c r="U46" s="288"/>
      <c r="Y46" s="317"/>
      <c r="AB46" s="404"/>
      <c r="AC46" s="404"/>
      <c r="AD46" s="404"/>
      <c r="AE46" s="404"/>
      <c r="AF46" s="404"/>
      <c r="AG46" s="404"/>
    </row>
    <row r="47" spans="2:33" ht="44.65" customHeight="1" thickBot="1">
      <c r="C47" s="679" t="s">
        <v>809</v>
      </c>
      <c r="D47" s="712"/>
      <c r="E47" s="705" t="s">
        <v>810</v>
      </c>
      <c r="F47" s="680"/>
      <c r="G47" s="287"/>
      <c r="P47" s="287"/>
      <c r="Q47" s="287"/>
      <c r="R47" s="287"/>
      <c r="S47" s="287"/>
      <c r="U47" s="288"/>
      <c r="W47" s="317"/>
      <c r="Z47" s="404"/>
      <c r="AA47" s="404"/>
      <c r="AB47" s="404"/>
      <c r="AC47" s="404"/>
      <c r="AD47" s="404"/>
      <c r="AE47" s="404"/>
    </row>
    <row r="48" spans="2:33" ht="54.6" customHeight="1">
      <c r="C48" s="681"/>
      <c r="D48" s="738"/>
      <c r="E48" s="737"/>
      <c r="F48" s="682"/>
      <c r="G48" s="387"/>
      <c r="H48" s="756" t="s">
        <v>811</v>
      </c>
      <c r="I48" s="757"/>
      <c r="J48" s="757"/>
      <c r="K48" s="758"/>
      <c r="P48" s="287"/>
      <c r="Q48" s="287"/>
      <c r="R48" s="287"/>
      <c r="S48" s="287"/>
      <c r="U48" s="288"/>
      <c r="W48" s="317"/>
      <c r="Z48" s="404"/>
      <c r="AA48" s="404"/>
      <c r="AB48" s="404"/>
      <c r="AC48" s="404"/>
      <c r="AD48" s="404"/>
      <c r="AE48" s="404"/>
    </row>
    <row r="49" spans="2:33" ht="28.15" customHeight="1">
      <c r="C49" s="681"/>
      <c r="D49" s="738"/>
      <c r="E49" s="686"/>
      <c r="F49" s="759"/>
      <c r="G49" s="287"/>
      <c r="H49" s="389" t="s">
        <v>812</v>
      </c>
      <c r="I49" s="390"/>
      <c r="J49" s="284" t="s">
        <v>813</v>
      </c>
      <c r="K49" s="388"/>
      <c r="P49" s="287"/>
      <c r="Q49" s="287"/>
      <c r="R49" s="287"/>
      <c r="S49" s="391"/>
      <c r="T49" s="392"/>
      <c r="U49" s="288"/>
      <c r="V49" s="392"/>
      <c r="W49" s="317"/>
      <c r="Z49" s="404"/>
      <c r="AA49" s="404"/>
      <c r="AB49" s="404"/>
      <c r="AC49" s="404"/>
      <c r="AD49" s="404"/>
      <c r="AE49" s="404"/>
    </row>
    <row r="50" spans="2:33" ht="21.6" customHeight="1">
      <c r="C50" s="393"/>
      <c r="D50" s="372" t="s">
        <v>769</v>
      </c>
      <c r="E50" s="394"/>
      <c r="F50" s="374" t="s">
        <v>769</v>
      </c>
      <c r="G50" s="287"/>
      <c r="H50" s="395"/>
      <c r="I50" s="372" t="s">
        <v>769</v>
      </c>
      <c r="J50" s="394"/>
      <c r="K50" s="374" t="s">
        <v>769</v>
      </c>
      <c r="P50" s="287"/>
      <c r="Q50" s="287"/>
      <c r="R50" s="287"/>
      <c r="S50" s="287"/>
      <c r="U50" s="288"/>
    </row>
    <row r="51" spans="2:33" ht="21.6" customHeight="1" thickBot="1">
      <c r="C51" s="614">
        <v>15.56</v>
      </c>
      <c r="D51" s="642">
        <v>17.89</v>
      </c>
      <c r="E51" s="564">
        <v>9.23</v>
      </c>
      <c r="F51" s="617">
        <v>10.61</v>
      </c>
      <c r="G51" s="287"/>
      <c r="H51" s="614">
        <v>28.13</v>
      </c>
      <c r="I51" s="615">
        <v>32.35</v>
      </c>
      <c r="J51" s="616">
        <v>0</v>
      </c>
      <c r="K51" s="617">
        <v>0</v>
      </c>
      <c r="P51" s="287"/>
      <c r="Q51" s="287"/>
      <c r="R51" s="287"/>
      <c r="S51" s="287"/>
      <c r="U51" s="288"/>
    </row>
    <row r="52" spans="2:33" ht="14.25" customHeight="1">
      <c r="B52" s="335"/>
      <c r="C52" s="287"/>
      <c r="D52" s="287"/>
      <c r="E52" s="287"/>
      <c r="F52" s="287"/>
      <c r="G52" s="287"/>
      <c r="H52" s="287"/>
      <c r="I52" s="287"/>
      <c r="J52" s="287"/>
      <c r="K52" s="287"/>
      <c r="L52" s="287"/>
      <c r="M52" s="287"/>
      <c r="N52" s="287"/>
      <c r="O52" s="287"/>
      <c r="P52" s="287"/>
      <c r="Q52" s="287"/>
      <c r="R52" s="287"/>
      <c r="S52" s="287"/>
      <c r="U52" s="288"/>
    </row>
    <row r="53" spans="2:33" ht="20.25" customHeight="1" thickBot="1">
      <c r="B53" s="335"/>
      <c r="C53" s="287"/>
      <c r="D53" s="287"/>
      <c r="E53" s="287"/>
      <c r="F53" s="287"/>
      <c r="G53" s="287"/>
      <c r="H53" s="287"/>
      <c r="I53" s="287"/>
      <c r="J53" s="287"/>
      <c r="K53" s="287"/>
      <c r="L53" s="287"/>
      <c r="M53" s="287"/>
      <c r="N53" s="287"/>
      <c r="O53" s="287"/>
      <c r="P53" s="287"/>
      <c r="Q53" s="287"/>
      <c r="R53" s="287"/>
      <c r="S53" s="287"/>
      <c r="U53" s="288"/>
    </row>
    <row r="54" spans="2:33" ht="20.25" customHeight="1" thickBot="1">
      <c r="B54" s="335"/>
      <c r="C54" s="760" t="s">
        <v>814</v>
      </c>
      <c r="D54" s="761"/>
      <c r="E54" s="761"/>
      <c r="F54" s="761"/>
      <c r="G54" s="761"/>
      <c r="H54" s="761"/>
      <c r="I54" s="761"/>
      <c r="J54" s="762"/>
      <c r="K54" s="287"/>
      <c r="L54" s="287"/>
      <c r="M54" s="287"/>
      <c r="N54" s="287"/>
      <c r="O54" s="287"/>
      <c r="P54" s="287"/>
      <c r="Q54" s="287"/>
      <c r="R54" s="287"/>
      <c r="S54" s="287"/>
      <c r="U54" s="288"/>
    </row>
    <row r="55" spans="2:33" ht="67.900000000000006" customHeight="1" thickBot="1">
      <c r="C55" s="713" t="s">
        <v>815</v>
      </c>
      <c r="D55" s="746"/>
      <c r="E55" s="746"/>
      <c r="F55" s="746"/>
      <c r="G55" s="746"/>
      <c r="H55" s="747" t="s">
        <v>816</v>
      </c>
      <c r="I55" s="748"/>
      <c r="J55" s="749"/>
      <c r="K55" s="287"/>
      <c r="L55" s="287"/>
      <c r="M55" s="287"/>
      <c r="N55" s="287"/>
      <c r="O55" s="287"/>
      <c r="P55" s="287"/>
      <c r="Q55" s="287"/>
      <c r="R55" s="287"/>
      <c r="S55" s="287"/>
      <c r="U55" s="288"/>
      <c r="X55" s="317"/>
      <c r="Y55" s="317"/>
      <c r="AB55" s="404"/>
      <c r="AC55" s="404"/>
      <c r="AD55" s="404"/>
      <c r="AE55" s="404"/>
      <c r="AF55" s="404"/>
      <c r="AG55" s="404"/>
    </row>
    <row r="56" spans="2:33" ht="20.25" customHeight="1" thickBot="1">
      <c r="C56" s="713" t="s">
        <v>817</v>
      </c>
      <c r="D56" s="746"/>
      <c r="E56" s="746"/>
      <c r="F56" s="746"/>
      <c r="G56" s="765"/>
      <c r="H56" s="766" t="s">
        <v>817</v>
      </c>
      <c r="I56" s="767"/>
      <c r="J56" s="768"/>
      <c r="K56" s="287"/>
      <c r="L56" s="287"/>
      <c r="M56" s="370"/>
      <c r="N56" s="287"/>
      <c r="O56" s="287"/>
      <c r="P56" s="287"/>
      <c r="Q56" s="287"/>
      <c r="R56" s="287"/>
      <c r="S56" s="306"/>
      <c r="T56" s="297"/>
      <c r="U56" s="288"/>
      <c r="V56" s="317"/>
      <c r="W56" s="317"/>
      <c r="X56" s="317"/>
      <c r="Y56" s="317"/>
      <c r="AB56" s="404"/>
      <c r="AC56" s="404"/>
      <c r="AD56" s="404"/>
      <c r="AE56" s="404"/>
      <c r="AF56" s="404"/>
      <c r="AG56" s="404"/>
    </row>
    <row r="57" spans="2:33" ht="93.75" customHeight="1">
      <c r="C57" s="769" t="s">
        <v>818</v>
      </c>
      <c r="D57" s="770"/>
      <c r="E57" s="770"/>
      <c r="F57" s="770"/>
      <c r="G57" s="547"/>
      <c r="H57" s="771" t="s">
        <v>819</v>
      </c>
      <c r="I57" s="772"/>
      <c r="J57" s="773"/>
      <c r="K57" s="287"/>
      <c r="L57" s="370"/>
      <c r="M57" s="370"/>
      <c r="N57" s="287"/>
      <c r="O57" s="287"/>
      <c r="P57" s="287"/>
      <c r="Q57" s="287"/>
      <c r="R57" s="287"/>
      <c r="S57" s="306"/>
      <c r="T57" s="297"/>
      <c r="U57" s="288"/>
      <c r="V57" s="317"/>
      <c r="W57" s="317"/>
      <c r="X57" s="317"/>
      <c r="Y57" s="317"/>
      <c r="AB57" s="404"/>
      <c r="AC57" s="404"/>
      <c r="AD57" s="404"/>
      <c r="AE57" s="404"/>
      <c r="AF57" s="404"/>
      <c r="AG57" s="404"/>
    </row>
    <row r="58" spans="2:33" ht="20.25" customHeight="1">
      <c r="B58" s="335"/>
      <c r="C58" s="774" t="s">
        <v>820</v>
      </c>
      <c r="D58" s="775"/>
      <c r="E58" s="776"/>
      <c r="F58" s="777" t="s">
        <v>821</v>
      </c>
      <c r="G58" s="778"/>
      <c r="H58" s="779" t="s">
        <v>822</v>
      </c>
      <c r="I58" s="780"/>
      <c r="J58" s="781"/>
      <c r="K58" s="287"/>
      <c r="L58" s="370"/>
      <c r="M58" s="370"/>
      <c r="N58" s="287"/>
      <c r="O58" s="287"/>
      <c r="P58" s="287"/>
      <c r="Q58" s="287"/>
      <c r="R58" s="287"/>
      <c r="S58" s="287"/>
      <c r="U58" s="288"/>
      <c r="Y58" s="317"/>
      <c r="AB58" s="404"/>
      <c r="AC58" s="404"/>
      <c r="AD58" s="404"/>
      <c r="AE58" s="404"/>
      <c r="AF58" s="404"/>
      <c r="AG58" s="404"/>
    </row>
    <row r="59" spans="2:33" ht="20.25" customHeight="1">
      <c r="B59" s="335"/>
      <c r="C59" s="643" t="s">
        <v>823</v>
      </c>
      <c r="D59" s="644"/>
      <c r="E59" s="645"/>
      <c r="F59" s="763" t="s">
        <v>766</v>
      </c>
      <c r="G59" s="764"/>
      <c r="H59" s="727" t="s">
        <v>789</v>
      </c>
      <c r="I59" s="728"/>
      <c r="J59" s="470">
        <v>0.97099999999999997</v>
      </c>
      <c r="K59" s="287"/>
      <c r="L59" s="287"/>
      <c r="M59" s="287"/>
      <c r="N59" s="287"/>
      <c r="O59" s="287"/>
      <c r="P59" s="287"/>
      <c r="Q59" s="287"/>
      <c r="R59" s="287"/>
      <c r="S59" s="287"/>
      <c r="U59" s="288"/>
      <c r="Y59" s="317"/>
      <c r="AB59" s="404"/>
      <c r="AC59" s="404"/>
      <c r="AD59" s="404"/>
      <c r="AE59" s="404"/>
      <c r="AF59" s="404"/>
      <c r="AG59" s="404"/>
    </row>
    <row r="60" spans="2:33" ht="20.25" customHeight="1">
      <c r="B60" s="335"/>
      <c r="C60" s="396" t="s">
        <v>770</v>
      </c>
      <c r="D60" s="397"/>
      <c r="E60" s="470">
        <v>1.0106999999999999</v>
      </c>
      <c r="F60" s="646" t="s">
        <v>771</v>
      </c>
      <c r="G60" s="470">
        <v>1.1111</v>
      </c>
      <c r="H60" s="353" t="s">
        <v>99</v>
      </c>
      <c r="I60" s="354"/>
      <c r="J60" s="578">
        <v>0.995</v>
      </c>
      <c r="K60" s="287"/>
      <c r="L60" s="287"/>
      <c r="M60" s="287"/>
      <c r="N60" s="287"/>
      <c r="O60" s="287"/>
      <c r="P60" s="287"/>
      <c r="Q60" s="287"/>
      <c r="R60" s="287"/>
      <c r="S60" s="287"/>
      <c r="U60" s="288"/>
      <c r="Y60" s="317"/>
      <c r="AB60" s="404"/>
      <c r="AC60" s="404"/>
      <c r="AD60" s="404"/>
      <c r="AE60" s="404"/>
      <c r="AF60" s="404"/>
      <c r="AG60" s="404"/>
    </row>
    <row r="61" spans="2:33" ht="20.25" customHeight="1">
      <c r="B61" s="335"/>
      <c r="C61" s="396" t="s">
        <v>97</v>
      </c>
      <c r="D61" s="397"/>
      <c r="E61" s="578">
        <v>1.0207999999999999</v>
      </c>
      <c r="F61" s="398" t="s">
        <v>772</v>
      </c>
      <c r="G61" s="578">
        <v>1.0956999999999999</v>
      </c>
      <c r="H61" s="353" t="s">
        <v>790</v>
      </c>
      <c r="I61" s="354"/>
      <c r="J61" s="578">
        <v>1.004</v>
      </c>
      <c r="K61" s="287"/>
      <c r="L61" s="287"/>
      <c r="M61" s="287"/>
      <c r="N61" s="287"/>
      <c r="O61" s="287"/>
      <c r="P61" s="287"/>
      <c r="Q61" s="287"/>
      <c r="R61" s="287"/>
      <c r="S61" s="287"/>
      <c r="U61" s="288"/>
      <c r="Y61" s="317"/>
      <c r="AB61" s="404"/>
      <c r="AC61" s="404"/>
      <c r="AD61" s="404"/>
      <c r="AE61" s="404"/>
      <c r="AF61" s="404"/>
      <c r="AG61" s="404"/>
    </row>
    <row r="62" spans="2:33" ht="15.6" customHeight="1">
      <c r="C62" s="396" t="s">
        <v>824</v>
      </c>
      <c r="D62" s="397"/>
      <c r="E62" s="471">
        <v>1.0309999999999999</v>
      </c>
      <c r="F62" s="398" t="s">
        <v>95</v>
      </c>
      <c r="G62" s="471">
        <v>1.0610999999999999</v>
      </c>
      <c r="H62" s="353" t="s">
        <v>792</v>
      </c>
      <c r="I62" s="354"/>
      <c r="J62" s="578">
        <v>1.02</v>
      </c>
      <c r="K62" s="287"/>
      <c r="L62" s="287"/>
      <c r="M62" s="287"/>
      <c r="N62" s="287"/>
      <c r="O62" s="287"/>
      <c r="P62" s="287"/>
      <c r="Q62" s="287"/>
      <c r="R62" s="287"/>
      <c r="S62" s="287"/>
      <c r="U62" s="288"/>
      <c r="Y62" s="317"/>
      <c r="AB62" s="404"/>
      <c r="AC62" s="404"/>
      <c r="AD62" s="404"/>
      <c r="AE62" s="404"/>
      <c r="AF62" s="404"/>
      <c r="AG62" s="404"/>
    </row>
    <row r="63" spans="2:33" ht="21.6" customHeight="1" thickBot="1">
      <c r="B63" s="335"/>
      <c r="C63" s="647" t="s">
        <v>776</v>
      </c>
      <c r="D63" s="565"/>
      <c r="E63" s="472">
        <v>1.0412999999999999</v>
      </c>
      <c r="F63" s="561" t="s">
        <v>773</v>
      </c>
      <c r="G63" s="472">
        <v>1</v>
      </c>
      <c r="H63" s="353" t="s">
        <v>793</v>
      </c>
      <c r="I63" s="354"/>
      <c r="J63" s="578">
        <v>1.0229999999999999</v>
      </c>
      <c r="K63" s="287"/>
      <c r="L63" s="287"/>
      <c r="M63" s="287"/>
      <c r="N63" s="287"/>
      <c r="O63" s="287"/>
      <c r="P63" s="287"/>
      <c r="Q63" s="287"/>
      <c r="R63" s="287"/>
      <c r="S63" s="287"/>
      <c r="Y63" s="317"/>
      <c r="AB63" s="404"/>
      <c r="AC63" s="404"/>
      <c r="AD63" s="404"/>
      <c r="AE63" s="404"/>
      <c r="AF63" s="404"/>
      <c r="AG63" s="404"/>
    </row>
    <row r="64" spans="2:33" s="399" customFormat="1" ht="27.6" customHeight="1" thickBot="1">
      <c r="B64" s="400"/>
      <c r="C64" s="337" t="s">
        <v>778</v>
      </c>
      <c r="D64" s="287"/>
      <c r="E64" s="473">
        <v>1</v>
      </c>
      <c r="F64" s="287"/>
      <c r="G64" s="473">
        <v>1</v>
      </c>
      <c r="H64" s="612" t="s">
        <v>795</v>
      </c>
      <c r="I64" s="613"/>
      <c r="J64" s="562">
        <v>1.0209999999999999</v>
      </c>
      <c r="K64" s="401"/>
      <c r="L64" s="401"/>
      <c r="M64" s="401"/>
      <c r="N64" s="401"/>
      <c r="O64" s="401"/>
      <c r="P64" s="401"/>
      <c r="Q64" s="401"/>
      <c r="R64" s="401"/>
      <c r="S64" s="401"/>
      <c r="Y64" s="406"/>
      <c r="AB64" s="407"/>
      <c r="AC64" s="407"/>
      <c r="AD64" s="407"/>
      <c r="AE64" s="407"/>
      <c r="AF64" s="407"/>
      <c r="AG64" s="407"/>
    </row>
    <row r="65" spans="2:33" ht="20.25" customHeight="1">
      <c r="B65" s="335"/>
      <c r="C65" s="287"/>
      <c r="D65" s="287"/>
      <c r="E65" s="287"/>
      <c r="F65" s="287"/>
      <c r="G65" s="287"/>
      <c r="H65" s="287"/>
      <c r="I65" s="287"/>
      <c r="J65" s="287"/>
      <c r="K65" s="287"/>
      <c r="L65" s="287"/>
      <c r="M65" s="287"/>
      <c r="N65" s="287"/>
      <c r="O65" s="287"/>
      <c r="P65" s="287"/>
      <c r="Q65" s="287"/>
      <c r="R65" s="287"/>
      <c r="S65" s="287"/>
      <c r="Y65" s="317"/>
      <c r="AB65" s="404"/>
      <c r="AC65" s="404"/>
      <c r="AD65" s="404"/>
      <c r="AE65" s="404"/>
      <c r="AF65" s="404"/>
      <c r="AG65" s="404"/>
    </row>
    <row r="66" spans="2:33" ht="20.25" customHeight="1">
      <c r="B66" s="335"/>
    </row>
    <row r="67" spans="2:33" ht="24.6" customHeight="1">
      <c r="B67" s="258"/>
      <c r="C67" s="474" t="s">
        <v>1</v>
      </c>
      <c r="D67" s="474" t="s">
        <v>825</v>
      </c>
      <c r="E67" s="474" t="s">
        <v>507</v>
      </c>
      <c r="F67" s="474" t="s">
        <v>826</v>
      </c>
      <c r="G67" s="474" t="s">
        <v>827</v>
      </c>
      <c r="H67" s="474" t="s">
        <v>828</v>
      </c>
      <c r="I67" s="474" t="s">
        <v>766</v>
      </c>
      <c r="J67" s="474" t="s">
        <v>829</v>
      </c>
      <c r="K67" s="474" t="s">
        <v>830</v>
      </c>
      <c r="L67" s="474" t="s">
        <v>831</v>
      </c>
      <c r="M67" s="474" t="s">
        <v>832</v>
      </c>
      <c r="N67" s="287"/>
    </row>
    <row r="68" spans="2:33" ht="24.6" customHeight="1">
      <c r="B68" s="258"/>
      <c r="C68" s="475" t="s">
        <v>833</v>
      </c>
      <c r="D68" s="475" t="s">
        <v>833</v>
      </c>
      <c r="E68" s="475" t="s">
        <v>833</v>
      </c>
      <c r="F68" s="475" t="s">
        <v>833</v>
      </c>
      <c r="G68" s="475" t="s">
        <v>833</v>
      </c>
      <c r="H68" s="475" t="s">
        <v>833</v>
      </c>
      <c r="I68" s="475" t="s">
        <v>833</v>
      </c>
      <c r="J68" s="475" t="s">
        <v>833</v>
      </c>
      <c r="K68" s="475" t="s">
        <v>833</v>
      </c>
      <c r="L68" s="475" t="s">
        <v>833</v>
      </c>
      <c r="M68" s="475" t="s">
        <v>833</v>
      </c>
      <c r="N68" s="287"/>
    </row>
    <row r="69" spans="2:33" ht="24.6" customHeight="1">
      <c r="B69" s="258"/>
      <c r="C69" s="475" t="s">
        <v>834</v>
      </c>
      <c r="D69" s="475" t="s">
        <v>835</v>
      </c>
      <c r="E69" s="475" t="s">
        <v>836</v>
      </c>
      <c r="F69" s="475" t="s">
        <v>837</v>
      </c>
      <c r="G69" s="475" t="s">
        <v>812</v>
      </c>
      <c r="H69" s="475" t="s">
        <v>838</v>
      </c>
      <c r="I69" s="475" t="s">
        <v>838</v>
      </c>
      <c r="J69" s="475" t="s">
        <v>838</v>
      </c>
      <c r="K69" s="475" t="s">
        <v>838</v>
      </c>
      <c r="L69" s="475" t="s">
        <v>279</v>
      </c>
      <c r="M69" s="475" t="s">
        <v>838</v>
      </c>
      <c r="N69" s="287"/>
    </row>
    <row r="70" spans="2:33" ht="24.6" customHeight="1">
      <c r="B70" s="258"/>
      <c r="C70" s="475" t="s">
        <v>839</v>
      </c>
      <c r="D70" s="475" t="s">
        <v>840</v>
      </c>
      <c r="E70" s="475" t="s">
        <v>841</v>
      </c>
      <c r="F70" s="475" t="s">
        <v>842</v>
      </c>
      <c r="G70" s="475" t="s">
        <v>813</v>
      </c>
      <c r="H70" s="475" t="s">
        <v>770</v>
      </c>
      <c r="I70" s="475" t="s">
        <v>771</v>
      </c>
      <c r="J70" s="475" t="s">
        <v>843</v>
      </c>
      <c r="K70" s="475" t="s">
        <v>830</v>
      </c>
      <c r="L70" s="475" t="s">
        <v>280</v>
      </c>
      <c r="M70" s="475" t="s">
        <v>789</v>
      </c>
      <c r="N70" s="287"/>
    </row>
    <row r="71" spans="2:33" ht="24.6" customHeight="1">
      <c r="B71" s="258"/>
      <c r="C71" s="475" t="s">
        <v>844</v>
      </c>
      <c r="D71" s="475" t="s">
        <v>845</v>
      </c>
      <c r="E71" s="475" t="s">
        <v>846</v>
      </c>
      <c r="F71" s="475"/>
      <c r="G71" s="475"/>
      <c r="H71" s="475" t="s">
        <v>847</v>
      </c>
      <c r="I71" s="475" t="s">
        <v>772</v>
      </c>
      <c r="J71" s="475" t="s">
        <v>848</v>
      </c>
      <c r="K71" s="475" t="s">
        <v>849</v>
      </c>
      <c r="L71" s="475" t="s">
        <v>281</v>
      </c>
      <c r="M71" s="475" t="s">
        <v>99</v>
      </c>
      <c r="N71" s="287"/>
    </row>
    <row r="72" spans="2:33" ht="24.6" customHeight="1">
      <c r="B72" s="258"/>
      <c r="C72" s="475" t="s">
        <v>850</v>
      </c>
      <c r="D72" s="475" t="s">
        <v>851</v>
      </c>
      <c r="E72" s="475" t="s">
        <v>852</v>
      </c>
      <c r="F72" s="475"/>
      <c r="G72" s="475"/>
      <c r="H72" s="475" t="s">
        <v>853</v>
      </c>
      <c r="I72" s="475" t="s">
        <v>95</v>
      </c>
      <c r="J72" s="475" t="s">
        <v>805</v>
      </c>
      <c r="K72" s="475"/>
      <c r="L72" s="475"/>
      <c r="M72" s="475" t="s">
        <v>790</v>
      </c>
      <c r="N72" s="287"/>
    </row>
    <row r="73" spans="2:33" ht="24.6" customHeight="1">
      <c r="B73" s="258"/>
      <c r="C73" s="475" t="s">
        <v>854</v>
      </c>
      <c r="D73" s="475" t="s">
        <v>855</v>
      </c>
      <c r="E73" s="475" t="s">
        <v>856</v>
      </c>
      <c r="F73" s="475"/>
      <c r="G73" s="475"/>
      <c r="H73" s="475" t="s">
        <v>776</v>
      </c>
      <c r="I73" s="475" t="s">
        <v>773</v>
      </c>
      <c r="J73" s="475" t="s">
        <v>103</v>
      </c>
      <c r="K73" s="475"/>
      <c r="L73" s="475"/>
      <c r="M73" s="475" t="s">
        <v>792</v>
      </c>
      <c r="N73" s="287"/>
    </row>
    <row r="74" spans="2:33" ht="24.6" customHeight="1">
      <c r="B74" s="258"/>
      <c r="C74" s="475" t="s">
        <v>857</v>
      </c>
      <c r="D74" s="475" t="s">
        <v>858</v>
      </c>
      <c r="E74" s="475" t="s">
        <v>859</v>
      </c>
      <c r="F74" s="475"/>
      <c r="G74" s="475"/>
      <c r="H74" s="475"/>
      <c r="I74" s="475" t="s">
        <v>860</v>
      </c>
      <c r="J74" s="475" t="s">
        <v>806</v>
      </c>
      <c r="K74" s="475"/>
      <c r="L74" s="475"/>
      <c r="M74" s="475" t="s">
        <v>793</v>
      </c>
      <c r="N74" s="287"/>
    </row>
    <row r="75" spans="2:33" ht="24.6" customHeight="1">
      <c r="B75" s="258"/>
      <c r="C75" s="475" t="s">
        <v>861</v>
      </c>
      <c r="D75" s="475" t="s">
        <v>862</v>
      </c>
      <c r="E75" s="475" t="s">
        <v>863</v>
      </c>
      <c r="F75" s="475"/>
      <c r="G75" s="475"/>
      <c r="H75" s="475"/>
      <c r="I75" s="475" t="s">
        <v>864</v>
      </c>
      <c r="J75" s="475"/>
      <c r="K75" s="475"/>
      <c r="L75" s="475"/>
      <c r="M75" s="475" t="s">
        <v>795</v>
      </c>
      <c r="N75" s="287"/>
    </row>
    <row r="76" spans="2:33" ht="24.6" customHeight="1">
      <c r="B76" s="258"/>
      <c r="C76" s="475" t="s">
        <v>865</v>
      </c>
      <c r="D76" s="475" t="s">
        <v>866</v>
      </c>
      <c r="E76" s="475"/>
      <c r="F76" s="475"/>
      <c r="G76" s="475"/>
      <c r="H76" s="475"/>
      <c r="I76" s="475" t="s">
        <v>867</v>
      </c>
      <c r="J76" s="475"/>
      <c r="K76" s="475"/>
      <c r="L76" s="475"/>
      <c r="M76" s="475"/>
      <c r="N76" s="287"/>
    </row>
    <row r="77" spans="2:33" ht="24.6" customHeight="1">
      <c r="B77" s="258"/>
      <c r="C77" s="475"/>
      <c r="D77" s="475" t="s">
        <v>868</v>
      </c>
      <c r="E77" s="475"/>
      <c r="F77" s="475"/>
      <c r="G77" s="475"/>
      <c r="H77" s="475"/>
      <c r="I77" s="475"/>
      <c r="J77" s="475"/>
      <c r="K77" s="475"/>
      <c r="L77" s="475"/>
      <c r="M77" s="475"/>
      <c r="N77" s="287"/>
    </row>
    <row r="78" spans="2:33" ht="24.6" customHeight="1">
      <c r="B78" s="258"/>
      <c r="C78" s="475"/>
      <c r="D78" s="475" t="s">
        <v>869</v>
      </c>
      <c r="E78" s="475"/>
      <c r="F78" s="475"/>
      <c r="G78" s="475"/>
      <c r="H78" s="475"/>
      <c r="I78" s="475"/>
      <c r="J78" s="475"/>
      <c r="K78" s="475"/>
      <c r="L78" s="475"/>
      <c r="M78" s="475"/>
      <c r="N78" s="287"/>
    </row>
    <row r="79" spans="2:33" ht="24.6" customHeight="1">
      <c r="B79" s="258"/>
      <c r="C79" s="475"/>
      <c r="D79" s="475" t="s">
        <v>870</v>
      </c>
      <c r="E79" s="475"/>
      <c r="F79" s="475"/>
      <c r="G79" s="475"/>
      <c r="H79" s="475"/>
      <c r="I79" s="475"/>
      <c r="J79" s="475"/>
      <c r="K79" s="475"/>
      <c r="L79" s="475"/>
      <c r="M79" s="475"/>
      <c r="N79" s="287"/>
    </row>
    <row r="80" spans="2:33" ht="24.6" customHeight="1">
      <c r="B80" s="258"/>
      <c r="C80" s="475"/>
      <c r="D80" s="475" t="s">
        <v>777</v>
      </c>
      <c r="E80" s="475"/>
      <c r="F80" s="475"/>
      <c r="G80" s="475"/>
      <c r="H80" s="475"/>
      <c r="I80" s="475"/>
      <c r="J80" s="475"/>
      <c r="K80" s="475"/>
      <c r="L80" s="475"/>
      <c r="M80" s="475"/>
      <c r="N80" s="287"/>
    </row>
    <row r="81" spans="2:14" ht="24.6" customHeight="1">
      <c r="B81" s="258"/>
      <c r="C81" s="475"/>
      <c r="D81" s="475" t="s">
        <v>871</v>
      </c>
      <c r="E81" s="475"/>
      <c r="F81" s="475"/>
      <c r="G81" s="475"/>
      <c r="H81" s="475"/>
      <c r="I81" s="475"/>
      <c r="J81" s="475"/>
      <c r="K81" s="475"/>
      <c r="L81" s="475"/>
      <c r="M81" s="475"/>
      <c r="N81" s="287"/>
    </row>
    <row r="82" spans="2:14" ht="24.6" customHeight="1">
      <c r="B82" s="258"/>
      <c r="C82" s="475"/>
      <c r="D82" s="475" t="s">
        <v>862</v>
      </c>
      <c r="E82" s="475"/>
      <c r="F82" s="475"/>
      <c r="G82" s="475"/>
      <c r="H82" s="475"/>
      <c r="I82" s="475"/>
      <c r="J82" s="475"/>
      <c r="K82" s="475"/>
      <c r="L82" s="475"/>
      <c r="M82" s="475"/>
      <c r="N82" s="287"/>
    </row>
    <row r="83" spans="2:14" ht="24.6" customHeight="1">
      <c r="B83" s="258"/>
      <c r="C83" s="475"/>
      <c r="D83" s="475" t="s">
        <v>872</v>
      </c>
      <c r="E83" s="475"/>
      <c r="F83" s="475"/>
      <c r="G83" s="475"/>
      <c r="H83" s="475"/>
      <c r="I83" s="475"/>
      <c r="J83" s="475"/>
      <c r="K83" s="475"/>
      <c r="L83" s="475"/>
      <c r="M83" s="475"/>
      <c r="N83" s="287"/>
    </row>
    <row r="84" spans="2:14" ht="24.6" customHeight="1">
      <c r="B84" s="258"/>
      <c r="C84" s="475"/>
      <c r="D84" s="475"/>
      <c r="E84" s="475"/>
      <c r="F84" s="475"/>
      <c r="G84" s="475"/>
      <c r="H84" s="475"/>
      <c r="I84" s="475"/>
      <c r="J84" s="475"/>
      <c r="K84" s="475"/>
      <c r="L84" s="475"/>
      <c r="M84" s="475"/>
      <c r="N84" s="287"/>
    </row>
    <row r="85" spans="2:14" ht="24.6" customHeight="1">
      <c r="B85" s="258"/>
      <c r="C85" s="475"/>
      <c r="D85" s="475"/>
      <c r="E85" s="475"/>
      <c r="F85" s="475"/>
      <c r="G85" s="475"/>
      <c r="H85" s="475"/>
      <c r="I85" s="475"/>
      <c r="J85" s="475"/>
      <c r="K85" s="475"/>
      <c r="L85" s="475"/>
      <c r="M85" s="475"/>
      <c r="N85" s="287"/>
    </row>
    <row r="86" spans="2:14" ht="24.6" customHeight="1">
      <c r="B86" s="258"/>
      <c r="C86" s="475"/>
      <c r="D86" s="475"/>
      <c r="E86" s="475"/>
      <c r="F86" s="475"/>
      <c r="G86" s="475"/>
      <c r="H86" s="475"/>
      <c r="I86" s="475"/>
      <c r="J86" s="475"/>
      <c r="K86" s="475"/>
      <c r="L86" s="475"/>
      <c r="M86" s="475"/>
      <c r="N86" s="287"/>
    </row>
    <row r="87" spans="2:14" ht="24.6" customHeight="1">
      <c r="B87" s="258"/>
      <c r="C87" s="475"/>
      <c r="D87" s="475"/>
      <c r="E87" s="475"/>
      <c r="F87" s="475"/>
      <c r="G87" s="475"/>
      <c r="H87" s="475"/>
      <c r="I87" s="475"/>
      <c r="J87" s="475"/>
      <c r="K87" s="475"/>
      <c r="L87" s="475"/>
      <c r="M87" s="475"/>
      <c r="N87" s="287"/>
    </row>
    <row r="88" spans="2:14" ht="23.25">
      <c r="C88" s="287"/>
      <c r="D88" s="287"/>
      <c r="E88" s="287"/>
      <c r="F88" s="287"/>
      <c r="G88" s="287"/>
      <c r="H88" s="287"/>
      <c r="I88" s="287"/>
      <c r="J88" s="287"/>
      <c r="K88" s="287"/>
      <c r="L88" s="287"/>
      <c r="M88" s="287"/>
      <c r="N88" s="287"/>
    </row>
  </sheetData>
  <sheetProtection algorithmName="SHA-512" hashValue="+M8vVsVCzK7nplzkr0MKS5OSUtN6MG43xQOQRXQ5fRISn3A0lQ7C0uS+NHdHYi/Nfp10Ym3fkB7Dd3SC+gPE9g==" saltValue="zoy9sy5AuKhAu6lMRAXRLQ==" spinCount="100000" sheet="1" objects="1" scenarios="1"/>
  <mergeCells count="78">
    <mergeCell ref="F59:G59"/>
    <mergeCell ref="H59:I59"/>
    <mergeCell ref="C56:G56"/>
    <mergeCell ref="H56:J56"/>
    <mergeCell ref="C57:F57"/>
    <mergeCell ref="H57:J57"/>
    <mergeCell ref="C58:E58"/>
    <mergeCell ref="F58:G58"/>
    <mergeCell ref="H58:J58"/>
    <mergeCell ref="N40:O40"/>
    <mergeCell ref="C41:D41"/>
    <mergeCell ref="L41:M41"/>
    <mergeCell ref="C55:G55"/>
    <mergeCell ref="H55:J55"/>
    <mergeCell ref="C43:D43"/>
    <mergeCell ref="L43:M43"/>
    <mergeCell ref="C44:D44"/>
    <mergeCell ref="L44:M44"/>
    <mergeCell ref="L45:M45"/>
    <mergeCell ref="C46:F46"/>
    <mergeCell ref="C47:D49"/>
    <mergeCell ref="E47:F48"/>
    <mergeCell ref="H48:K48"/>
    <mergeCell ref="E49:F49"/>
    <mergeCell ref="C54:J54"/>
    <mergeCell ref="C34:D34"/>
    <mergeCell ref="L34:M34"/>
    <mergeCell ref="P34:Q34"/>
    <mergeCell ref="C42:D42"/>
    <mergeCell ref="L42:M42"/>
    <mergeCell ref="L35:M35"/>
    <mergeCell ref="P35:S37"/>
    <mergeCell ref="L36:M36"/>
    <mergeCell ref="C37:D37"/>
    <mergeCell ref="E37:F38"/>
    <mergeCell ref="G37:H38"/>
    <mergeCell ref="C38:D38"/>
    <mergeCell ref="L38:O39"/>
    <mergeCell ref="C39:D39"/>
    <mergeCell ref="C40:D40"/>
    <mergeCell ref="L40:M40"/>
    <mergeCell ref="L31:M31"/>
    <mergeCell ref="P31:Q31"/>
    <mergeCell ref="C33:D33"/>
    <mergeCell ref="L33:M33"/>
    <mergeCell ref="P33:Q33"/>
    <mergeCell ref="C32:D32"/>
    <mergeCell ref="L32:M32"/>
    <mergeCell ref="P32:Q32"/>
    <mergeCell ref="C31:D31"/>
    <mergeCell ref="C24:D24"/>
    <mergeCell ref="C27:J27"/>
    <mergeCell ref="L27:O27"/>
    <mergeCell ref="P27:S27"/>
    <mergeCell ref="E28:F29"/>
    <mergeCell ref="G28:H29"/>
    <mergeCell ref="I28:J29"/>
    <mergeCell ref="C29:D30"/>
    <mergeCell ref="L29:M29"/>
    <mergeCell ref="N29:O29"/>
    <mergeCell ref="P29:Q29"/>
    <mergeCell ref="R29:S30"/>
    <mergeCell ref="C20:C23"/>
    <mergeCell ref="B2:T2"/>
    <mergeCell ref="E4:P4"/>
    <mergeCell ref="Q4:R6"/>
    <mergeCell ref="C5:C7"/>
    <mergeCell ref="E5:J5"/>
    <mergeCell ref="K5:P5"/>
    <mergeCell ref="E6:F6"/>
    <mergeCell ref="G6:H6"/>
    <mergeCell ref="I6:J6"/>
    <mergeCell ref="K6:L6"/>
    <mergeCell ref="M6:N6"/>
    <mergeCell ref="O6:P6"/>
    <mergeCell ref="C8:C11"/>
    <mergeCell ref="C12:C15"/>
    <mergeCell ref="C16:C19"/>
  </mergeCells>
  <conditionalFormatting sqref="R1">
    <cfRule type="cellIs" dxfId="8" priority="3" stopIfTrue="1" operator="notEqual">
      <formula>0</formula>
    </cfRule>
    <cfRule type="cellIs" dxfId="7" priority="4" stopIfTrue="1" operator="equal">
      <formula>0</formula>
    </cfRule>
  </conditionalFormatting>
  <conditionalFormatting sqref="T8:T9 T13:T26 T36:T37 T56:T57">
    <cfRule type="cellIs" dxfId="6" priority="1" stopIfTrue="1" operator="equal">
      <formula>"check"</formula>
    </cfRule>
  </conditionalFormatting>
  <conditionalFormatting sqref="V8 V12 V16 V20">
    <cfRule type="cellIs" dxfId="5" priority="2" stopIfTrue="1" operator="notEqual">
      <formula>0</formula>
    </cfRule>
  </conditionalFormatting>
  <hyperlinks>
    <hyperlink ref="C1" location="'Cover Page'!A1" display="Back to Cover Page" xr:uid="{AD8EFB0E-DC09-41BD-A318-A0EA46C5E3E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783E0-BA95-4650-9B7A-46CD31C5CED0}">
  <sheetPr>
    <tabColor rgb="FF031F73"/>
  </sheetPr>
  <dimension ref="B1:BA68"/>
  <sheetViews>
    <sheetView showGridLines="0" zoomScale="60" zoomScaleNormal="60" workbookViewId="0">
      <selection activeCell="A38" sqref="A38"/>
    </sheetView>
  </sheetViews>
  <sheetFormatPr defaultColWidth="9.28515625" defaultRowHeight="12.75"/>
  <cols>
    <col min="1" max="1" width="2.5703125" customWidth="1"/>
    <col min="2" max="2" width="4.7109375" customWidth="1"/>
    <col min="3" max="3" width="25.28515625" customWidth="1"/>
    <col min="4" max="4" width="26.28515625" customWidth="1"/>
    <col min="5" max="6" width="19.28515625" customWidth="1"/>
    <col min="7" max="7" width="16.7109375" customWidth="1"/>
    <col min="8" max="8" width="15.7109375" customWidth="1"/>
    <col min="9" max="9" width="16.28515625" customWidth="1"/>
    <col min="10" max="10" width="16.42578125" customWidth="1"/>
    <col min="11" max="12" width="19.28515625" customWidth="1"/>
    <col min="13" max="13" width="12.7109375" customWidth="1"/>
    <col min="14" max="14" width="14.42578125" customWidth="1"/>
    <col min="15" max="15" width="14.7109375" customWidth="1"/>
    <col min="16" max="16" width="13.42578125" customWidth="1"/>
    <col min="17" max="17" width="15.42578125" customWidth="1"/>
    <col min="18" max="18" width="16.7109375" customWidth="1"/>
    <col min="27" max="27" width="9.42578125" bestFit="1" customWidth="1"/>
  </cols>
  <sheetData>
    <row r="1" spans="2:53" s="495" customFormat="1" ht="14.25">
      <c r="C1" s="494" t="s">
        <v>49</v>
      </c>
      <c r="D1" s="496"/>
      <c r="R1" s="497" t="e">
        <v>#REF!</v>
      </c>
      <c r="BA1" s="498"/>
    </row>
    <row r="2" spans="2:53" s="495" customFormat="1" ht="18.75">
      <c r="C2" s="500"/>
      <c r="D2" s="496"/>
      <c r="BA2" s="498"/>
    </row>
    <row r="3" spans="2:53" ht="45">
      <c r="B3" s="801" t="s">
        <v>873</v>
      </c>
      <c r="C3" s="801"/>
      <c r="D3" s="801"/>
      <c r="E3" s="801"/>
      <c r="F3" s="801"/>
      <c r="G3" s="801"/>
      <c r="H3" s="801"/>
      <c r="I3" s="801"/>
      <c r="J3" s="801"/>
      <c r="K3" s="801"/>
      <c r="L3" s="801"/>
      <c r="M3" s="801"/>
      <c r="N3" s="801"/>
      <c r="O3" s="801"/>
      <c r="P3" s="801"/>
      <c r="Q3" s="801"/>
      <c r="R3" s="801"/>
      <c r="S3" s="801"/>
      <c r="AA3" s="403"/>
      <c r="AB3" s="288"/>
    </row>
    <row r="4" spans="2:53" ht="43.5" thickBot="1">
      <c r="B4" s="279"/>
      <c r="C4" s="279"/>
      <c r="D4" s="279"/>
      <c r="E4" s="279"/>
      <c r="F4" s="279"/>
      <c r="G4" s="279"/>
      <c r="H4" s="279"/>
      <c r="I4" s="279"/>
      <c r="J4" s="279"/>
      <c r="K4" s="279"/>
      <c r="L4" s="279"/>
      <c r="M4" s="279"/>
      <c r="N4" s="279"/>
      <c r="O4" s="279"/>
      <c r="P4" s="279"/>
      <c r="Q4" s="560"/>
      <c r="R4" s="560"/>
      <c r="AA4" s="403"/>
      <c r="AB4" s="288"/>
    </row>
    <row r="5" spans="2:53" ht="24" thickBot="1">
      <c r="B5" s="280"/>
      <c r="C5" s="408"/>
      <c r="D5" s="566"/>
      <c r="E5" s="794" t="s">
        <v>874</v>
      </c>
      <c r="F5" s="795"/>
      <c r="G5" s="795"/>
      <c r="H5" s="795"/>
      <c r="I5" s="795"/>
      <c r="J5" s="795"/>
      <c r="K5" s="795"/>
      <c r="L5" s="795"/>
      <c r="M5" s="795"/>
      <c r="N5" s="795"/>
      <c r="O5" s="795"/>
      <c r="P5" s="796"/>
      <c r="Q5" s="782" t="s">
        <v>762</v>
      </c>
      <c r="R5" s="783"/>
      <c r="S5" s="409"/>
    </row>
    <row r="6" spans="2:53" s="157" customFormat="1" ht="23.25">
      <c r="B6" s="283"/>
      <c r="C6" s="786" t="s">
        <v>763</v>
      </c>
      <c r="D6" s="548"/>
      <c r="E6" s="817" t="s">
        <v>764</v>
      </c>
      <c r="F6" s="789"/>
      <c r="G6" s="789"/>
      <c r="H6" s="789"/>
      <c r="I6" s="789"/>
      <c r="J6" s="790"/>
      <c r="K6" s="817" t="s">
        <v>765</v>
      </c>
      <c r="L6" s="789"/>
      <c r="M6" s="789"/>
      <c r="N6" s="789"/>
      <c r="O6" s="789"/>
      <c r="P6" s="793"/>
      <c r="Q6" s="784"/>
      <c r="R6" s="785"/>
      <c r="T6" s="412"/>
    </row>
    <row r="7" spans="2:53" ht="23.25">
      <c r="B7" s="283"/>
      <c r="C7" s="787"/>
      <c r="D7" s="411" t="s">
        <v>766</v>
      </c>
      <c r="E7" s="789" t="s">
        <v>279</v>
      </c>
      <c r="F7" s="792"/>
      <c r="G7" s="789" t="s">
        <v>280</v>
      </c>
      <c r="H7" s="792"/>
      <c r="I7" s="789" t="s">
        <v>767</v>
      </c>
      <c r="J7" s="790"/>
      <c r="K7" s="791" t="s">
        <v>279</v>
      </c>
      <c r="L7" s="792"/>
      <c r="M7" s="789" t="s">
        <v>280</v>
      </c>
      <c r="N7" s="792"/>
      <c r="O7" s="789" t="s">
        <v>767</v>
      </c>
      <c r="P7" s="793"/>
      <c r="Q7" s="784"/>
      <c r="R7" s="785"/>
      <c r="T7" s="288"/>
      <c r="U7" s="288"/>
      <c r="AB7" s="399"/>
    </row>
    <row r="8" spans="2:53" ht="23.25">
      <c r="B8" s="283"/>
      <c r="C8" s="788"/>
      <c r="D8" s="413"/>
      <c r="E8" s="414" t="s">
        <v>768</v>
      </c>
      <c r="F8" s="415" t="s">
        <v>769</v>
      </c>
      <c r="G8" s="410"/>
      <c r="H8" s="415" t="s">
        <v>769</v>
      </c>
      <c r="I8" s="410"/>
      <c r="J8" s="416" t="s">
        <v>769</v>
      </c>
      <c r="K8" s="410"/>
      <c r="L8" s="415" t="s">
        <v>769</v>
      </c>
      <c r="M8" s="410"/>
      <c r="N8" s="415" t="s">
        <v>769</v>
      </c>
      <c r="O8" s="410"/>
      <c r="P8" s="417" t="s">
        <v>769</v>
      </c>
      <c r="Q8" s="418"/>
      <c r="R8" s="417" t="s">
        <v>769</v>
      </c>
      <c r="T8" s="288"/>
      <c r="U8" s="288"/>
      <c r="AB8" s="399"/>
    </row>
    <row r="9" spans="2:53" ht="23.25">
      <c r="B9" s="283"/>
      <c r="C9" s="816" t="s">
        <v>770</v>
      </c>
      <c r="D9" s="295" t="s">
        <v>771</v>
      </c>
      <c r="E9" s="648">
        <v>634.04999999999995</v>
      </c>
      <c r="F9" s="649">
        <v>729.16</v>
      </c>
      <c r="G9" s="648">
        <v>192.94</v>
      </c>
      <c r="H9" s="649">
        <v>221.88</v>
      </c>
      <c r="I9" s="648">
        <v>105.28</v>
      </c>
      <c r="J9" s="650">
        <v>121.07</v>
      </c>
      <c r="K9" s="648">
        <v>207.57</v>
      </c>
      <c r="L9" s="649">
        <v>238.71</v>
      </c>
      <c r="M9" s="648">
        <v>143.26</v>
      </c>
      <c r="N9" s="649">
        <v>164.75</v>
      </c>
      <c r="O9" s="648">
        <v>91.31</v>
      </c>
      <c r="P9" s="651">
        <v>105.01</v>
      </c>
      <c r="Q9" s="652">
        <v>17.670000000000002</v>
      </c>
      <c r="R9" s="653">
        <v>20.32</v>
      </c>
      <c r="S9" s="419"/>
      <c r="T9" s="297"/>
      <c r="U9" s="420"/>
      <c r="V9" s="298"/>
      <c r="W9" s="299"/>
      <c r="X9" s="299"/>
      <c r="Y9" s="299"/>
      <c r="AB9" s="404"/>
      <c r="AC9" s="404"/>
      <c r="AD9" s="404"/>
      <c r="AE9" s="404"/>
      <c r="AF9" s="404"/>
      <c r="AG9" s="404"/>
    </row>
    <row r="10" spans="2:53" ht="23.25">
      <c r="B10" s="283"/>
      <c r="C10" s="671"/>
      <c r="D10" s="295" t="s">
        <v>772</v>
      </c>
      <c r="E10" s="300">
        <v>624.04999999999995</v>
      </c>
      <c r="F10" s="301">
        <v>717.66</v>
      </c>
      <c r="G10" s="300">
        <v>189.08</v>
      </c>
      <c r="H10" s="301">
        <v>217.44</v>
      </c>
      <c r="I10" s="300">
        <v>102.7</v>
      </c>
      <c r="J10" s="302">
        <v>118.11</v>
      </c>
      <c r="K10" s="300">
        <v>203.57</v>
      </c>
      <c r="L10" s="301">
        <v>234.11</v>
      </c>
      <c r="M10" s="300">
        <v>140.1</v>
      </c>
      <c r="N10" s="301">
        <v>161.12</v>
      </c>
      <c r="O10" s="300">
        <v>88.91</v>
      </c>
      <c r="P10" s="303">
        <v>102.25</v>
      </c>
      <c r="Q10" s="304">
        <v>16.12</v>
      </c>
      <c r="R10" s="305">
        <v>18.54</v>
      </c>
      <c r="S10" s="421"/>
      <c r="T10" s="297"/>
      <c r="U10" s="422"/>
      <c r="V10" s="422"/>
      <c r="W10" s="422"/>
      <c r="X10" s="422"/>
      <c r="Y10" s="422"/>
      <c r="AB10" s="404"/>
      <c r="AC10" s="404"/>
      <c r="AD10" s="404"/>
      <c r="AE10" s="404"/>
      <c r="AF10" s="404"/>
      <c r="AG10" s="404"/>
    </row>
    <row r="11" spans="2:53" ht="23.25">
      <c r="B11" s="283"/>
      <c r="C11" s="671"/>
      <c r="D11" s="295" t="s">
        <v>95</v>
      </c>
      <c r="E11" s="300">
        <v>604.37</v>
      </c>
      <c r="F11" s="301">
        <v>695.03</v>
      </c>
      <c r="G11" s="300">
        <v>183.08</v>
      </c>
      <c r="H11" s="301">
        <v>210.54</v>
      </c>
      <c r="I11" s="300">
        <v>99.43</v>
      </c>
      <c r="J11" s="302">
        <v>114.34</v>
      </c>
      <c r="K11" s="300">
        <v>197.16</v>
      </c>
      <c r="L11" s="301">
        <v>226.73</v>
      </c>
      <c r="M11" s="300">
        <v>135.72999999999999</v>
      </c>
      <c r="N11" s="301">
        <v>156.09</v>
      </c>
      <c r="O11" s="300">
        <v>86.08</v>
      </c>
      <c r="P11" s="303">
        <v>98.99</v>
      </c>
      <c r="Q11" s="304">
        <v>15.68</v>
      </c>
      <c r="R11" s="305">
        <v>18.03</v>
      </c>
      <c r="S11" s="421"/>
      <c r="T11" s="297"/>
      <c r="U11" s="422"/>
      <c r="V11" s="422"/>
      <c r="W11" s="422"/>
      <c r="X11" s="422"/>
      <c r="Y11" s="422"/>
      <c r="AB11" s="404"/>
      <c r="AC11" s="404"/>
      <c r="AD11" s="404"/>
      <c r="AE11" s="404"/>
      <c r="AF11" s="404"/>
      <c r="AG11" s="404"/>
    </row>
    <row r="12" spans="2:53" ht="23.25">
      <c r="B12" s="283"/>
      <c r="C12" s="692"/>
      <c r="D12" s="308" t="s">
        <v>773</v>
      </c>
      <c r="E12" s="309">
        <v>569.57000000000005</v>
      </c>
      <c r="F12" s="310">
        <v>655.01</v>
      </c>
      <c r="G12" s="309">
        <v>172.54</v>
      </c>
      <c r="H12" s="310">
        <v>198.42</v>
      </c>
      <c r="I12" s="309">
        <v>93.69</v>
      </c>
      <c r="J12" s="311">
        <v>107.74</v>
      </c>
      <c r="K12" s="309">
        <v>185.8</v>
      </c>
      <c r="L12" s="310">
        <v>213.67</v>
      </c>
      <c r="M12" s="309">
        <v>127.87</v>
      </c>
      <c r="N12" s="310">
        <v>147.05000000000001</v>
      </c>
      <c r="O12" s="309">
        <v>81.11</v>
      </c>
      <c r="P12" s="312">
        <v>93.28</v>
      </c>
      <c r="Q12" s="313">
        <v>19.86</v>
      </c>
      <c r="R12" s="314">
        <v>22.84</v>
      </c>
      <c r="S12" s="421"/>
      <c r="T12" s="297"/>
      <c r="U12" s="422"/>
      <c r="V12" s="422"/>
      <c r="W12" s="422"/>
      <c r="X12" s="422"/>
      <c r="Y12" s="422"/>
      <c r="AB12" s="404"/>
      <c r="AC12" s="404"/>
      <c r="AD12" s="404"/>
      <c r="AE12" s="404"/>
      <c r="AF12" s="404"/>
      <c r="AG12" s="404"/>
    </row>
    <row r="13" spans="2:53" ht="23.25">
      <c r="B13" s="283"/>
      <c r="C13" s="816" t="s">
        <v>774</v>
      </c>
      <c r="D13" s="295" t="s">
        <v>771</v>
      </c>
      <c r="E13" s="648">
        <v>639.22</v>
      </c>
      <c r="F13" s="649">
        <v>735.1</v>
      </c>
      <c r="G13" s="648">
        <v>193.63</v>
      </c>
      <c r="H13" s="649">
        <v>222.67</v>
      </c>
      <c r="I13" s="648">
        <v>105.13</v>
      </c>
      <c r="J13" s="650">
        <v>120.9</v>
      </c>
      <c r="K13" s="648">
        <v>208.52</v>
      </c>
      <c r="L13" s="649">
        <v>239.8</v>
      </c>
      <c r="M13" s="648">
        <v>143.55000000000001</v>
      </c>
      <c r="N13" s="649">
        <v>165.08</v>
      </c>
      <c r="O13" s="648">
        <v>91.08</v>
      </c>
      <c r="P13" s="651">
        <v>104.74</v>
      </c>
      <c r="Q13" s="571">
        <v>17.739999999999998</v>
      </c>
      <c r="R13" s="572">
        <v>20.399999999999999</v>
      </c>
      <c r="T13" s="297"/>
      <c r="U13" s="420"/>
      <c r="V13" s="298"/>
      <c r="W13" s="299"/>
      <c r="X13" s="299"/>
      <c r="Y13" s="299"/>
      <c r="AB13" s="404"/>
      <c r="AC13" s="404"/>
      <c r="AD13" s="404"/>
      <c r="AE13" s="404"/>
      <c r="AF13" s="404"/>
      <c r="AG13" s="404"/>
    </row>
    <row r="14" spans="2:53" ht="23.25">
      <c r="B14" s="283"/>
      <c r="C14" s="671"/>
      <c r="D14" s="295" t="s">
        <v>772</v>
      </c>
      <c r="E14" s="300">
        <v>630.29999999999995</v>
      </c>
      <c r="F14" s="301">
        <v>724.85</v>
      </c>
      <c r="G14" s="300">
        <v>190.94</v>
      </c>
      <c r="H14" s="301">
        <v>219.58</v>
      </c>
      <c r="I14" s="300">
        <v>103.68</v>
      </c>
      <c r="J14" s="302">
        <v>119.23</v>
      </c>
      <c r="K14" s="300">
        <v>205.65</v>
      </c>
      <c r="L14" s="301">
        <v>236.5</v>
      </c>
      <c r="M14" s="300">
        <v>141.52000000000001</v>
      </c>
      <c r="N14" s="301">
        <v>162.75</v>
      </c>
      <c r="O14" s="300">
        <v>89.77</v>
      </c>
      <c r="P14" s="303">
        <v>103.24</v>
      </c>
      <c r="Q14" s="304">
        <v>16.309999999999999</v>
      </c>
      <c r="R14" s="305">
        <v>18.760000000000002</v>
      </c>
      <c r="S14" s="423"/>
      <c r="T14" s="297"/>
      <c r="U14" s="422"/>
      <c r="V14" s="422"/>
      <c r="W14" s="422"/>
      <c r="X14" s="422"/>
      <c r="Y14" s="422"/>
      <c r="AB14" s="404"/>
      <c r="AC14" s="404"/>
      <c r="AD14" s="404"/>
      <c r="AE14" s="404"/>
      <c r="AF14" s="404"/>
      <c r="AG14" s="404"/>
    </row>
    <row r="15" spans="2:53" ht="23.25">
      <c r="B15" s="283"/>
      <c r="C15" s="671"/>
      <c r="D15" s="295" t="s">
        <v>95</v>
      </c>
      <c r="E15" s="300">
        <v>610.28</v>
      </c>
      <c r="F15" s="301">
        <v>701.82</v>
      </c>
      <c r="G15" s="300">
        <v>184.86</v>
      </c>
      <c r="H15" s="301">
        <v>212.59</v>
      </c>
      <c r="I15" s="300">
        <v>100.39</v>
      </c>
      <c r="J15" s="302">
        <v>115.45</v>
      </c>
      <c r="K15" s="300">
        <v>199.09</v>
      </c>
      <c r="L15" s="301">
        <v>228.95</v>
      </c>
      <c r="M15" s="300">
        <v>137</v>
      </c>
      <c r="N15" s="301">
        <v>157.55000000000001</v>
      </c>
      <c r="O15" s="300">
        <v>86.9</v>
      </c>
      <c r="P15" s="303">
        <v>99.94</v>
      </c>
      <c r="Q15" s="304">
        <v>15.81</v>
      </c>
      <c r="R15" s="305">
        <v>18.18</v>
      </c>
      <c r="S15" s="423"/>
      <c r="T15" s="297"/>
      <c r="U15" s="422"/>
      <c r="V15" s="422"/>
      <c r="W15" s="422"/>
      <c r="X15" s="422"/>
      <c r="Y15" s="422"/>
      <c r="AB15" s="404"/>
      <c r="AC15" s="404"/>
      <c r="AD15" s="404"/>
      <c r="AE15" s="404"/>
      <c r="AF15" s="404"/>
      <c r="AG15" s="404"/>
    </row>
    <row r="16" spans="2:53" ht="23.25">
      <c r="B16" s="283"/>
      <c r="C16" s="692"/>
      <c r="D16" s="308" t="s">
        <v>773</v>
      </c>
      <c r="E16" s="309">
        <v>575.26</v>
      </c>
      <c r="F16" s="310">
        <v>661.55</v>
      </c>
      <c r="G16" s="309">
        <v>174.31</v>
      </c>
      <c r="H16" s="310">
        <v>200.46</v>
      </c>
      <c r="I16" s="309">
        <v>94.63</v>
      </c>
      <c r="J16" s="311">
        <v>108.82</v>
      </c>
      <c r="K16" s="309">
        <v>187.62</v>
      </c>
      <c r="L16" s="310">
        <v>215.76</v>
      </c>
      <c r="M16" s="309">
        <v>129.18</v>
      </c>
      <c r="N16" s="310">
        <v>148.56</v>
      </c>
      <c r="O16" s="309">
        <v>81.91</v>
      </c>
      <c r="P16" s="312">
        <v>94.2</v>
      </c>
      <c r="Q16" s="313">
        <v>20.05</v>
      </c>
      <c r="R16" s="314">
        <v>23.06</v>
      </c>
      <c r="S16" s="423"/>
      <c r="T16" s="297"/>
      <c r="U16" s="422"/>
      <c r="V16" s="422"/>
      <c r="W16" s="422"/>
      <c r="X16" s="422"/>
      <c r="Y16" s="422"/>
      <c r="AB16" s="404"/>
      <c r="AC16" s="404"/>
      <c r="AD16" s="404"/>
      <c r="AE16" s="404"/>
      <c r="AF16" s="404"/>
      <c r="AG16" s="404"/>
    </row>
    <row r="17" spans="2:33" ht="23.25">
      <c r="B17" s="283"/>
      <c r="C17" s="816" t="s">
        <v>775</v>
      </c>
      <c r="D17" s="295" t="s">
        <v>771</v>
      </c>
      <c r="E17" s="648">
        <v>645.6</v>
      </c>
      <c r="F17" s="649">
        <v>742.44</v>
      </c>
      <c r="G17" s="648">
        <v>195.58</v>
      </c>
      <c r="H17" s="649">
        <v>224.92</v>
      </c>
      <c r="I17" s="648">
        <v>106.18</v>
      </c>
      <c r="J17" s="650">
        <v>122.11</v>
      </c>
      <c r="K17" s="648">
        <v>210.57</v>
      </c>
      <c r="L17" s="649">
        <v>242.16</v>
      </c>
      <c r="M17" s="648">
        <v>144.97</v>
      </c>
      <c r="N17" s="649">
        <v>166.72</v>
      </c>
      <c r="O17" s="648">
        <v>91.97</v>
      </c>
      <c r="P17" s="651">
        <v>105.77</v>
      </c>
      <c r="Q17" s="571">
        <v>17.98</v>
      </c>
      <c r="R17" s="572">
        <v>20.68</v>
      </c>
      <c r="T17" s="297"/>
      <c r="U17" s="420"/>
      <c r="V17" s="298"/>
      <c r="W17" s="299"/>
      <c r="X17" s="299"/>
      <c r="Y17" s="299"/>
      <c r="AB17" s="404"/>
      <c r="AC17" s="404"/>
      <c r="AD17" s="404"/>
      <c r="AE17" s="404"/>
      <c r="AF17" s="404"/>
      <c r="AG17" s="404"/>
    </row>
    <row r="18" spans="2:33" ht="23.25">
      <c r="B18" s="283"/>
      <c r="C18" s="671"/>
      <c r="D18" s="295" t="s">
        <v>772</v>
      </c>
      <c r="E18" s="300">
        <v>636.65</v>
      </c>
      <c r="F18" s="301">
        <v>732.15</v>
      </c>
      <c r="G18" s="300">
        <v>192.84</v>
      </c>
      <c r="H18" s="301">
        <v>221.77</v>
      </c>
      <c r="I18" s="300">
        <v>104.74</v>
      </c>
      <c r="J18" s="302">
        <v>120.45</v>
      </c>
      <c r="K18" s="300">
        <v>207.72</v>
      </c>
      <c r="L18" s="301">
        <v>238.88</v>
      </c>
      <c r="M18" s="300">
        <v>142.87</v>
      </c>
      <c r="N18" s="301">
        <v>164.3</v>
      </c>
      <c r="O18" s="300">
        <v>90.68</v>
      </c>
      <c r="P18" s="303">
        <v>104.28</v>
      </c>
      <c r="Q18" s="304">
        <v>16.399999999999999</v>
      </c>
      <c r="R18" s="305">
        <v>18.86</v>
      </c>
      <c r="S18" s="424"/>
      <c r="T18" s="297"/>
      <c r="U18" s="422"/>
      <c r="V18" s="422"/>
      <c r="W18" s="422"/>
      <c r="X18" s="422"/>
      <c r="Y18" s="422"/>
      <c r="AB18" s="404"/>
      <c r="AC18" s="404"/>
      <c r="AD18" s="404"/>
      <c r="AE18" s="404"/>
      <c r="AF18" s="404"/>
      <c r="AG18" s="404"/>
    </row>
    <row r="19" spans="2:33" ht="23.25">
      <c r="B19" s="283"/>
      <c r="C19" s="671"/>
      <c r="D19" s="295" t="s">
        <v>95</v>
      </c>
      <c r="E19" s="300">
        <v>616.5</v>
      </c>
      <c r="F19" s="301">
        <v>708.98</v>
      </c>
      <c r="G19" s="300">
        <v>186.72</v>
      </c>
      <c r="H19" s="301">
        <v>214.73</v>
      </c>
      <c r="I19" s="300">
        <v>101.38</v>
      </c>
      <c r="J19" s="302">
        <v>116.59</v>
      </c>
      <c r="K19" s="300">
        <v>201.04</v>
      </c>
      <c r="L19" s="301">
        <v>231.2</v>
      </c>
      <c r="M19" s="300">
        <v>138.36000000000001</v>
      </c>
      <c r="N19" s="301">
        <v>159.11000000000001</v>
      </c>
      <c r="O19" s="300">
        <v>87.75</v>
      </c>
      <c r="P19" s="303">
        <v>100.91</v>
      </c>
      <c r="Q19" s="304">
        <v>15.94</v>
      </c>
      <c r="R19" s="305">
        <v>18.329999999999998</v>
      </c>
      <c r="S19" s="424"/>
      <c r="T19" s="297"/>
      <c r="U19" s="422"/>
      <c r="V19" s="422"/>
      <c r="W19" s="422"/>
      <c r="X19" s="422"/>
      <c r="Y19" s="422"/>
      <c r="AB19" s="404"/>
      <c r="AC19" s="404"/>
      <c r="AD19" s="404"/>
      <c r="AE19" s="404"/>
      <c r="AF19" s="404"/>
      <c r="AG19" s="404"/>
    </row>
    <row r="20" spans="2:33" ht="23.25">
      <c r="B20" s="283"/>
      <c r="C20" s="692"/>
      <c r="D20" s="308" t="s">
        <v>773</v>
      </c>
      <c r="E20" s="309">
        <v>581.03</v>
      </c>
      <c r="F20" s="310">
        <v>668.18</v>
      </c>
      <c r="G20" s="309">
        <v>176.05</v>
      </c>
      <c r="H20" s="310">
        <v>202.46</v>
      </c>
      <c r="I20" s="309">
        <v>95.58</v>
      </c>
      <c r="J20" s="311">
        <v>109.92</v>
      </c>
      <c r="K20" s="309">
        <v>189.56</v>
      </c>
      <c r="L20" s="310">
        <v>217.99</v>
      </c>
      <c r="M20" s="309">
        <v>130.44999999999999</v>
      </c>
      <c r="N20" s="310">
        <v>150.02000000000001</v>
      </c>
      <c r="O20" s="309">
        <v>82.75</v>
      </c>
      <c r="P20" s="312">
        <v>95.16</v>
      </c>
      <c r="Q20" s="313">
        <v>20.32</v>
      </c>
      <c r="R20" s="314">
        <v>23.37</v>
      </c>
      <c r="S20" s="421"/>
      <c r="T20" s="297"/>
      <c r="U20" s="425"/>
      <c r="V20" s="425"/>
      <c r="W20" s="425"/>
      <c r="X20" s="425"/>
      <c r="Y20" s="425"/>
      <c r="AB20" s="404"/>
      <c r="AC20" s="404"/>
      <c r="AD20" s="404"/>
      <c r="AE20" s="404"/>
      <c r="AF20" s="404"/>
      <c r="AG20" s="404"/>
    </row>
    <row r="21" spans="2:33" ht="23.25">
      <c r="B21" s="283"/>
      <c r="C21" s="816" t="s">
        <v>776</v>
      </c>
      <c r="D21" s="295" t="s">
        <v>771</v>
      </c>
      <c r="E21" s="648">
        <v>652.05999999999995</v>
      </c>
      <c r="F21" s="649">
        <v>749.87</v>
      </c>
      <c r="G21" s="648">
        <v>197.56</v>
      </c>
      <c r="H21" s="649">
        <v>227.19</v>
      </c>
      <c r="I21" s="648">
        <v>107.28</v>
      </c>
      <c r="J21" s="650">
        <v>123.37</v>
      </c>
      <c r="K21" s="648">
        <v>212.74</v>
      </c>
      <c r="L21" s="649">
        <v>244.65</v>
      </c>
      <c r="M21" s="648">
        <v>146.38999999999999</v>
      </c>
      <c r="N21" s="649">
        <v>168.35</v>
      </c>
      <c r="O21" s="648">
        <v>92.89</v>
      </c>
      <c r="P21" s="651">
        <v>106.82</v>
      </c>
      <c r="Q21" s="571">
        <v>18.059999999999999</v>
      </c>
      <c r="R21" s="572">
        <v>20.77</v>
      </c>
      <c r="T21" s="297"/>
      <c r="U21" s="420"/>
      <c r="V21" s="298"/>
      <c r="W21" s="299"/>
      <c r="X21" s="299"/>
      <c r="Y21" s="299"/>
      <c r="AB21" s="404"/>
      <c r="AC21" s="404"/>
      <c r="AD21" s="404"/>
      <c r="AE21" s="404"/>
      <c r="AF21" s="404"/>
      <c r="AG21" s="404"/>
    </row>
    <row r="22" spans="2:33" ht="23.25">
      <c r="B22" s="283"/>
      <c r="C22" s="671"/>
      <c r="D22" s="295" t="s">
        <v>772</v>
      </c>
      <c r="E22" s="300">
        <v>643.01</v>
      </c>
      <c r="F22" s="301">
        <v>739.46</v>
      </c>
      <c r="G22" s="300">
        <v>194.77</v>
      </c>
      <c r="H22" s="301">
        <v>223.99</v>
      </c>
      <c r="I22" s="300">
        <v>105.79</v>
      </c>
      <c r="J22" s="302">
        <v>121.66</v>
      </c>
      <c r="K22" s="300">
        <v>209.73</v>
      </c>
      <c r="L22" s="301">
        <v>241.19</v>
      </c>
      <c r="M22" s="300">
        <v>144.35</v>
      </c>
      <c r="N22" s="301">
        <v>166</v>
      </c>
      <c r="O22" s="300">
        <v>91.54</v>
      </c>
      <c r="P22" s="303">
        <v>105.27</v>
      </c>
      <c r="Q22" s="304">
        <v>16.59</v>
      </c>
      <c r="R22" s="305">
        <v>19.079999999999998</v>
      </c>
      <c r="S22" s="424"/>
      <c r="T22" s="297"/>
      <c r="U22" s="422"/>
      <c r="V22" s="422"/>
      <c r="W22" s="422"/>
      <c r="X22" s="422"/>
      <c r="Y22" s="422"/>
      <c r="AB22" s="404"/>
      <c r="AC22" s="404"/>
      <c r="AD22" s="404"/>
      <c r="AE22" s="404"/>
      <c r="AF22" s="404"/>
      <c r="AG22" s="404"/>
    </row>
    <row r="23" spans="2:33" ht="23.25">
      <c r="B23" s="283"/>
      <c r="C23" s="671"/>
      <c r="D23" s="295" t="s">
        <v>95</v>
      </c>
      <c r="E23" s="300">
        <v>622.70000000000005</v>
      </c>
      <c r="F23" s="301">
        <v>716.11</v>
      </c>
      <c r="G23" s="300">
        <v>188.65</v>
      </c>
      <c r="H23" s="301">
        <v>216.95</v>
      </c>
      <c r="I23" s="300">
        <v>102.44</v>
      </c>
      <c r="J23" s="302">
        <v>117.81</v>
      </c>
      <c r="K23" s="300">
        <v>203.12</v>
      </c>
      <c r="L23" s="301">
        <v>233.59</v>
      </c>
      <c r="M23" s="300">
        <v>139.77000000000001</v>
      </c>
      <c r="N23" s="301">
        <v>160.74</v>
      </c>
      <c r="O23" s="300">
        <v>88.67</v>
      </c>
      <c r="P23" s="303">
        <v>101.97</v>
      </c>
      <c r="Q23" s="304">
        <v>16.05</v>
      </c>
      <c r="R23" s="305">
        <v>18.46</v>
      </c>
      <c r="S23" s="424"/>
      <c r="T23" s="297"/>
      <c r="U23" s="422"/>
      <c r="V23" s="422"/>
      <c r="W23" s="422"/>
      <c r="X23" s="422"/>
      <c r="Y23" s="422"/>
      <c r="AB23" s="404"/>
      <c r="AC23" s="404"/>
      <c r="AD23" s="404"/>
      <c r="AE23" s="404"/>
      <c r="AF23" s="404"/>
      <c r="AG23" s="404"/>
    </row>
    <row r="24" spans="2:33" ht="24" thickBot="1">
      <c r="B24" s="283"/>
      <c r="C24" s="672"/>
      <c r="D24" s="633" t="s">
        <v>773</v>
      </c>
      <c r="E24" s="318">
        <v>586.75</v>
      </c>
      <c r="F24" s="319">
        <v>674.76</v>
      </c>
      <c r="G24" s="318">
        <v>177.82</v>
      </c>
      <c r="H24" s="319">
        <v>204.49</v>
      </c>
      <c r="I24" s="318">
        <v>96.65</v>
      </c>
      <c r="J24" s="320">
        <v>111.15</v>
      </c>
      <c r="K24" s="318">
        <v>191.5</v>
      </c>
      <c r="L24" s="319">
        <v>220.23</v>
      </c>
      <c r="M24" s="318">
        <v>131.81</v>
      </c>
      <c r="N24" s="319">
        <v>151.58000000000001</v>
      </c>
      <c r="O24" s="318">
        <v>83.66</v>
      </c>
      <c r="P24" s="321">
        <v>96.21</v>
      </c>
      <c r="Q24" s="322">
        <v>20.45</v>
      </c>
      <c r="R24" s="323">
        <v>23.52</v>
      </c>
      <c r="S24" s="421"/>
      <c r="T24" s="297"/>
      <c r="U24" s="425"/>
      <c r="V24" s="425"/>
      <c r="W24" s="425"/>
      <c r="X24" s="425"/>
      <c r="Y24" s="425"/>
      <c r="AB24" s="404"/>
      <c r="AC24" s="404"/>
      <c r="AD24" s="404"/>
      <c r="AE24" s="404"/>
      <c r="AF24" s="404"/>
      <c r="AG24" s="404"/>
    </row>
    <row r="25" spans="2:33" ht="23.25">
      <c r="B25" s="335"/>
      <c r="C25" s="426"/>
      <c r="D25" s="337" t="s">
        <v>778</v>
      </c>
      <c r="E25" s="331"/>
      <c r="F25" s="332"/>
      <c r="G25" s="331"/>
      <c r="H25" s="332"/>
      <c r="I25" s="331"/>
      <c r="J25" s="332"/>
      <c r="K25" s="331"/>
      <c r="L25" s="332"/>
      <c r="M25" s="331"/>
      <c r="N25" s="332"/>
      <c r="O25" s="331"/>
      <c r="P25" s="332"/>
      <c r="Q25" s="338"/>
      <c r="R25" s="339"/>
      <c r="S25" s="421"/>
      <c r="T25" s="297"/>
      <c r="U25" s="425"/>
      <c r="V25" s="425"/>
      <c r="W25" s="425"/>
      <c r="X25" s="425"/>
      <c r="Y25" s="425"/>
      <c r="AB25" s="404"/>
      <c r="AC25" s="404"/>
      <c r="AD25" s="404"/>
      <c r="AE25" s="404"/>
      <c r="AF25" s="404"/>
      <c r="AG25" s="404"/>
    </row>
    <row r="26" spans="2:33" ht="24" thickBot="1">
      <c r="B26" s="335"/>
      <c r="C26" s="426"/>
      <c r="D26" s="427"/>
      <c r="E26" s="331"/>
      <c r="F26" s="341"/>
      <c r="G26" s="331"/>
      <c r="H26" s="341"/>
      <c r="I26" s="331"/>
      <c r="J26" s="341"/>
      <c r="K26" s="331"/>
      <c r="L26" s="341"/>
      <c r="M26" s="331"/>
      <c r="N26" s="341"/>
      <c r="O26" s="287"/>
      <c r="P26" s="287"/>
      <c r="Q26" s="338"/>
      <c r="R26" s="342"/>
      <c r="S26" s="421"/>
      <c r="T26" s="297"/>
      <c r="U26" s="425"/>
      <c r="V26" s="425"/>
      <c r="W26" s="425"/>
      <c r="X26" s="425"/>
      <c r="Y26" s="425"/>
      <c r="AB26" s="404"/>
      <c r="AC26" s="404"/>
      <c r="AD26" s="404"/>
      <c r="AE26" s="404"/>
      <c r="AF26" s="404"/>
      <c r="AG26" s="404"/>
    </row>
    <row r="27" spans="2:33" ht="24" thickBot="1">
      <c r="B27" s="335"/>
      <c r="C27" s="802" t="s">
        <v>875</v>
      </c>
      <c r="D27" s="803"/>
      <c r="E27" s="803"/>
      <c r="F27" s="803"/>
      <c r="G27" s="803"/>
      <c r="H27" s="803"/>
      <c r="I27" s="803"/>
      <c r="J27" s="804"/>
      <c r="K27" s="287"/>
      <c r="L27" s="287"/>
      <c r="M27" s="287"/>
      <c r="N27" s="287"/>
      <c r="O27" s="287"/>
      <c r="P27" s="287"/>
      <c r="Q27" s="287"/>
      <c r="R27" s="287"/>
    </row>
    <row r="28" spans="2:33" ht="24" thickBot="1">
      <c r="B28" s="335"/>
      <c r="C28" s="428"/>
      <c r="D28" s="429"/>
      <c r="E28" s="805" t="s">
        <v>782</v>
      </c>
      <c r="F28" s="806"/>
      <c r="G28" s="805" t="s">
        <v>783</v>
      </c>
      <c r="H28" s="806"/>
      <c r="I28" s="809" t="s">
        <v>784</v>
      </c>
      <c r="J28" s="810"/>
      <c r="K28" s="287"/>
      <c r="L28" s="287"/>
      <c r="M28" s="287"/>
      <c r="N28" s="287"/>
      <c r="O28" s="287"/>
      <c r="P28" s="287"/>
      <c r="Q28" s="287"/>
      <c r="R28" s="287"/>
    </row>
    <row r="29" spans="2:33" ht="23.25">
      <c r="B29" s="335"/>
      <c r="C29" s="813" t="s">
        <v>766</v>
      </c>
      <c r="D29" s="790"/>
      <c r="E29" s="807"/>
      <c r="F29" s="808"/>
      <c r="G29" s="807"/>
      <c r="H29" s="808"/>
      <c r="I29" s="811"/>
      <c r="J29" s="812"/>
      <c r="K29" s="287"/>
      <c r="L29" s="814" t="s">
        <v>766</v>
      </c>
      <c r="M29" s="815"/>
      <c r="N29" s="805" t="s">
        <v>803</v>
      </c>
      <c r="O29" s="783"/>
      <c r="P29" s="287"/>
      <c r="Q29" s="287"/>
      <c r="R29" s="287"/>
    </row>
    <row r="30" spans="2:33" ht="23.25">
      <c r="B30" s="335"/>
      <c r="C30" s="799"/>
      <c r="D30" s="800"/>
      <c r="E30" s="430"/>
      <c r="F30" s="416" t="s">
        <v>769</v>
      </c>
      <c r="G30" s="430"/>
      <c r="H30" s="416" t="s">
        <v>769</v>
      </c>
      <c r="I30" s="431"/>
      <c r="J30" s="417" t="s">
        <v>769</v>
      </c>
      <c r="K30" s="287"/>
      <c r="L30" s="799"/>
      <c r="M30" s="800"/>
      <c r="N30" s="432"/>
      <c r="O30" s="417" t="s">
        <v>769</v>
      </c>
      <c r="P30" s="287"/>
      <c r="Q30" s="287"/>
      <c r="R30" s="287"/>
    </row>
    <row r="31" spans="2:33" ht="23.25">
      <c r="B31" s="335"/>
      <c r="C31" s="818" t="s">
        <v>771</v>
      </c>
      <c r="D31" s="819"/>
      <c r="E31" s="654">
        <v>35.24</v>
      </c>
      <c r="F31" s="655">
        <v>40.53</v>
      </c>
      <c r="G31" s="654">
        <v>66.75</v>
      </c>
      <c r="H31" s="655">
        <v>76.760000000000005</v>
      </c>
      <c r="I31" s="352">
        <v>0</v>
      </c>
      <c r="J31" s="656">
        <v>0</v>
      </c>
      <c r="K31" s="287"/>
      <c r="L31" s="818" t="s">
        <v>771</v>
      </c>
      <c r="M31" s="819"/>
      <c r="N31" s="375">
        <v>0.82</v>
      </c>
      <c r="O31" s="433">
        <v>0.94</v>
      </c>
      <c r="P31" s="287"/>
      <c r="Q31" s="287"/>
      <c r="R31" s="287"/>
    </row>
    <row r="32" spans="2:33" ht="23.25">
      <c r="B32" s="335"/>
      <c r="C32" s="719" t="s">
        <v>772</v>
      </c>
      <c r="D32" s="720"/>
      <c r="E32" s="355">
        <v>32.29</v>
      </c>
      <c r="F32" s="356">
        <v>37.130000000000003</v>
      </c>
      <c r="G32" s="355">
        <v>61.22</v>
      </c>
      <c r="H32" s="356">
        <v>70.400000000000006</v>
      </c>
      <c r="I32" s="357">
        <v>0</v>
      </c>
      <c r="J32" s="358">
        <v>0</v>
      </c>
      <c r="K32" s="287"/>
      <c r="L32" s="719" t="s">
        <v>772</v>
      </c>
      <c r="M32" s="720"/>
      <c r="N32" s="380">
        <v>0.8</v>
      </c>
      <c r="O32" s="434">
        <v>0.92</v>
      </c>
      <c r="P32" s="287"/>
      <c r="Q32" s="287"/>
      <c r="R32" s="287"/>
    </row>
    <row r="33" spans="2:33" ht="23.25">
      <c r="B33" s="335"/>
      <c r="C33" s="719" t="s">
        <v>95</v>
      </c>
      <c r="D33" s="720"/>
      <c r="E33" s="355">
        <v>11.55</v>
      </c>
      <c r="F33" s="356">
        <v>13.28</v>
      </c>
      <c r="G33" s="355">
        <v>21.37</v>
      </c>
      <c r="H33" s="356">
        <v>24.58</v>
      </c>
      <c r="I33" s="573">
        <v>28.29</v>
      </c>
      <c r="J33" s="359">
        <v>32.53</v>
      </c>
      <c r="K33" s="287"/>
      <c r="L33" s="719" t="s">
        <v>95</v>
      </c>
      <c r="M33" s="720"/>
      <c r="N33" s="380">
        <v>0.73</v>
      </c>
      <c r="O33" s="434">
        <v>0.84</v>
      </c>
      <c r="P33" s="287"/>
      <c r="Q33" s="287"/>
      <c r="R33" s="287"/>
      <c r="X33" s="425"/>
      <c r="Y33" s="425"/>
      <c r="AB33" s="404"/>
      <c r="AC33" s="404"/>
      <c r="AD33" s="404"/>
      <c r="AE33" s="404"/>
      <c r="AF33" s="404"/>
      <c r="AG33" s="404"/>
    </row>
    <row r="34" spans="2:33" ht="24" thickBot="1">
      <c r="B34" s="335"/>
      <c r="C34" s="729" t="s">
        <v>773</v>
      </c>
      <c r="D34" s="730"/>
      <c r="E34" s="362">
        <v>0</v>
      </c>
      <c r="F34" s="363">
        <v>0</v>
      </c>
      <c r="G34" s="364">
        <v>0</v>
      </c>
      <c r="H34" s="365">
        <v>0</v>
      </c>
      <c r="I34" s="366">
        <v>28.29</v>
      </c>
      <c r="J34" s="367">
        <v>32.53</v>
      </c>
      <c r="K34" s="287"/>
      <c r="L34" s="729" t="s">
        <v>773</v>
      </c>
      <c r="M34" s="730"/>
      <c r="N34" s="435">
        <v>0.7</v>
      </c>
      <c r="O34" s="436">
        <v>0.81</v>
      </c>
      <c r="P34" s="287"/>
      <c r="Q34" s="287"/>
      <c r="R34" s="287"/>
      <c r="X34" s="425"/>
      <c r="Y34" s="425"/>
      <c r="AB34" s="404"/>
      <c r="AC34" s="404"/>
      <c r="AD34" s="404"/>
      <c r="AE34" s="404"/>
      <c r="AF34" s="404"/>
      <c r="AG34" s="404"/>
    </row>
    <row r="35" spans="2:33" ht="23.25">
      <c r="B35" s="335"/>
      <c r="C35" s="337" t="s">
        <v>778</v>
      </c>
      <c r="D35" s="378"/>
      <c r="E35" s="287"/>
      <c r="F35" s="287"/>
      <c r="G35" s="287"/>
      <c r="H35" s="287"/>
      <c r="I35" s="370"/>
      <c r="J35" s="339"/>
      <c r="K35" s="287"/>
      <c r="L35" s="337" t="s">
        <v>778</v>
      </c>
      <c r="M35" s="378"/>
      <c r="N35" s="437"/>
      <c r="O35" s="339"/>
      <c r="P35" s="287"/>
      <c r="Q35" s="287"/>
      <c r="R35" s="287"/>
      <c r="X35" s="425"/>
      <c r="Y35" s="425"/>
      <c r="AB35" s="404"/>
      <c r="AC35" s="404"/>
      <c r="AD35" s="404"/>
      <c r="AE35" s="404"/>
      <c r="AF35" s="404"/>
      <c r="AG35" s="404"/>
    </row>
    <row r="36" spans="2:33" ht="24" thickBot="1">
      <c r="B36" s="335"/>
      <c r="C36" s="287"/>
      <c r="D36" s="287"/>
      <c r="E36" s="287"/>
      <c r="F36" s="287"/>
      <c r="G36" s="287"/>
      <c r="H36" s="287"/>
      <c r="I36" s="287"/>
      <c r="J36" s="287"/>
      <c r="K36" s="287"/>
      <c r="L36" s="287"/>
      <c r="M36" s="287"/>
      <c r="N36" s="287"/>
      <c r="O36" s="287"/>
      <c r="P36" s="287"/>
      <c r="Q36" s="287"/>
      <c r="R36" s="287"/>
      <c r="T36" s="297"/>
      <c r="U36" s="425"/>
      <c r="V36" s="425"/>
      <c r="W36" s="425"/>
      <c r="X36" s="425"/>
      <c r="Y36" s="425"/>
      <c r="AB36" s="404"/>
      <c r="AC36" s="404"/>
      <c r="AD36" s="404"/>
      <c r="AE36" s="404"/>
      <c r="AF36" s="404"/>
      <c r="AG36" s="404"/>
    </row>
    <row r="37" spans="2:33" ht="23.25">
      <c r="B37" s="335"/>
      <c r="C37" s="820" t="s">
        <v>796</v>
      </c>
      <c r="D37" s="821"/>
      <c r="E37" s="805" t="s">
        <v>876</v>
      </c>
      <c r="F37" s="822"/>
      <c r="G37" s="809" t="s">
        <v>798</v>
      </c>
      <c r="H37" s="783"/>
      <c r="I37" s="287"/>
      <c r="J37" s="287"/>
      <c r="K37" s="287"/>
      <c r="L37" s="826" t="s">
        <v>877</v>
      </c>
      <c r="M37" s="827"/>
      <c r="N37" s="827"/>
      <c r="O37" s="828"/>
      <c r="P37" s="287"/>
      <c r="Q37" s="287"/>
      <c r="R37" s="287"/>
      <c r="T37" s="297"/>
      <c r="U37" s="425"/>
      <c r="V37" s="425"/>
      <c r="W37" s="425"/>
      <c r="X37" s="425"/>
      <c r="Y37" s="425"/>
      <c r="AB37" s="404"/>
      <c r="AC37" s="404"/>
      <c r="AD37" s="404"/>
      <c r="AE37" s="404"/>
      <c r="AF37" s="404"/>
      <c r="AG37" s="404"/>
    </row>
    <row r="38" spans="2:33" ht="23.25">
      <c r="B38" s="335"/>
      <c r="C38" s="428"/>
      <c r="D38" s="438"/>
      <c r="E38" s="823"/>
      <c r="F38" s="824"/>
      <c r="G38" s="825"/>
      <c r="H38" s="785"/>
      <c r="I38" s="287"/>
      <c r="J38" s="287"/>
      <c r="K38" s="287"/>
      <c r="L38" s="829" t="s">
        <v>812</v>
      </c>
      <c r="M38" s="830"/>
      <c r="N38" s="831" t="s">
        <v>813</v>
      </c>
      <c r="O38" s="832"/>
      <c r="P38" s="287"/>
      <c r="Q38" s="287"/>
      <c r="R38" s="287"/>
      <c r="Y38" s="425"/>
      <c r="AB38" s="404"/>
      <c r="AC38" s="404"/>
      <c r="AD38" s="404"/>
      <c r="AE38" s="404"/>
      <c r="AF38" s="404"/>
      <c r="AG38" s="404"/>
    </row>
    <row r="39" spans="2:33" ht="23.25">
      <c r="B39" s="335"/>
      <c r="C39" s="799"/>
      <c r="D39" s="800"/>
      <c r="E39" s="439"/>
      <c r="F39" s="440" t="s">
        <v>769</v>
      </c>
      <c r="G39" s="441"/>
      <c r="H39" s="442" t="s">
        <v>769</v>
      </c>
      <c r="I39" s="287"/>
      <c r="J39" s="287"/>
      <c r="K39" s="287"/>
      <c r="L39" s="443"/>
      <c r="M39" s="440" t="s">
        <v>769</v>
      </c>
      <c r="N39" s="444"/>
      <c r="O39" s="442" t="s">
        <v>769</v>
      </c>
      <c r="P39" s="287"/>
      <c r="Q39" s="287"/>
      <c r="R39" s="287"/>
      <c r="T39" s="297"/>
      <c r="Y39" s="425"/>
      <c r="AB39" s="404"/>
      <c r="AC39" s="404"/>
      <c r="AD39" s="404"/>
      <c r="AE39" s="404"/>
      <c r="AF39" s="404"/>
      <c r="AG39" s="404"/>
    </row>
    <row r="40" spans="2:33" ht="24" thickBot="1">
      <c r="B40" s="335"/>
      <c r="C40" s="719" t="s">
        <v>878</v>
      </c>
      <c r="D40" s="720"/>
      <c r="E40" s="574">
        <v>402.32</v>
      </c>
      <c r="F40" s="575">
        <v>462.67</v>
      </c>
      <c r="G40" s="576">
        <v>181.34</v>
      </c>
      <c r="H40" s="577">
        <v>208.54</v>
      </c>
      <c r="I40" s="287"/>
      <c r="J40" s="287"/>
      <c r="K40" s="287"/>
      <c r="L40" s="614">
        <v>28.3</v>
      </c>
      <c r="M40" s="615">
        <v>32.549999999999997</v>
      </c>
      <c r="N40" s="616">
        <v>0</v>
      </c>
      <c r="O40" s="617">
        <v>0</v>
      </c>
      <c r="P40" s="287"/>
      <c r="Q40" s="287"/>
      <c r="R40" s="287"/>
      <c r="Y40" s="425"/>
      <c r="AB40" s="404"/>
      <c r="AC40" s="404"/>
      <c r="AD40" s="404"/>
      <c r="AE40" s="404"/>
      <c r="AF40" s="404"/>
      <c r="AG40" s="404"/>
    </row>
    <row r="41" spans="2:33" ht="24" thickBot="1">
      <c r="B41" s="335"/>
      <c r="C41" s="797" t="s">
        <v>879</v>
      </c>
      <c r="D41" s="798"/>
      <c r="E41" s="382">
        <v>7883.85</v>
      </c>
      <c r="F41" s="383">
        <v>9066.43</v>
      </c>
      <c r="G41" s="384">
        <v>251.77</v>
      </c>
      <c r="H41" s="385">
        <v>289.54000000000002</v>
      </c>
      <c r="I41" s="287"/>
      <c r="J41" s="287"/>
      <c r="K41" s="287"/>
      <c r="L41" s="287"/>
      <c r="M41" s="287"/>
      <c r="N41" s="287"/>
      <c r="O41" s="287"/>
      <c r="P41" s="287"/>
      <c r="Q41" s="287"/>
      <c r="R41" s="287"/>
      <c r="Y41" s="425"/>
      <c r="AB41" s="404"/>
      <c r="AC41" s="404"/>
      <c r="AD41" s="404"/>
      <c r="AE41" s="404"/>
      <c r="AF41" s="404"/>
      <c r="AG41" s="404"/>
    </row>
    <row r="42" spans="2:33" ht="24" thickBot="1">
      <c r="B42" s="335"/>
      <c r="C42" s="287"/>
      <c r="D42" s="287"/>
      <c r="E42" s="287"/>
      <c r="F42" s="287"/>
      <c r="G42" s="287"/>
      <c r="H42" s="287"/>
      <c r="I42" s="287"/>
      <c r="J42" s="287"/>
      <c r="K42" s="287"/>
      <c r="L42" s="287"/>
      <c r="M42" s="287"/>
      <c r="N42" s="287"/>
      <c r="O42" s="287"/>
      <c r="P42" s="287"/>
      <c r="Q42" s="287"/>
      <c r="R42" s="287"/>
      <c r="Y42" s="425"/>
      <c r="AB42" s="404"/>
      <c r="AC42" s="404"/>
      <c r="AD42" s="404"/>
      <c r="AE42" s="404"/>
      <c r="AF42" s="404"/>
      <c r="AG42" s="404"/>
    </row>
    <row r="43" spans="2:33" ht="23.25">
      <c r="C43" s="782" t="s">
        <v>809</v>
      </c>
      <c r="D43" s="783"/>
      <c r="E43" s="287"/>
      <c r="F43" s="287"/>
      <c r="G43" s="287"/>
      <c r="H43" s="287"/>
      <c r="I43" s="287"/>
      <c r="J43" s="287"/>
      <c r="K43" s="287"/>
      <c r="L43" s="287"/>
      <c r="M43" s="287"/>
      <c r="N43" s="287"/>
      <c r="O43" s="287"/>
      <c r="P43" s="287"/>
      <c r="Q43" s="287"/>
      <c r="R43" s="287"/>
      <c r="W43" s="404"/>
      <c r="X43" s="404"/>
      <c r="Y43" s="404"/>
      <c r="Z43" s="404"/>
      <c r="AA43" s="404"/>
      <c r="AB43" s="404"/>
    </row>
    <row r="44" spans="2:33" ht="23.25">
      <c r="C44" s="784"/>
      <c r="D44" s="785"/>
      <c r="E44" s="287"/>
      <c r="F44" s="287"/>
      <c r="G44" s="287"/>
      <c r="H44" s="445"/>
      <c r="I44" s="287"/>
      <c r="J44" s="287"/>
      <c r="K44" s="287"/>
      <c r="L44" s="287"/>
      <c r="M44" s="287"/>
      <c r="N44" s="287"/>
      <c r="O44" s="287"/>
      <c r="P44" s="287"/>
      <c r="Q44" s="287"/>
      <c r="R44" s="287"/>
      <c r="W44" s="404"/>
      <c r="X44" s="404"/>
      <c r="Y44" s="404"/>
      <c r="Z44" s="404"/>
      <c r="AA44" s="404"/>
      <c r="AB44" s="404"/>
    </row>
    <row r="45" spans="2:33" ht="23.25">
      <c r="C45" s="784"/>
      <c r="D45" s="785"/>
      <c r="E45" s="287"/>
      <c r="F45" s="287"/>
      <c r="G45" s="287"/>
      <c r="H45" s="287"/>
      <c r="I45" s="287"/>
      <c r="J45" s="287"/>
      <c r="K45" s="287"/>
      <c r="L45" s="287"/>
      <c r="M45" s="287"/>
      <c r="N45" s="287"/>
      <c r="O45" s="287"/>
      <c r="P45" s="287"/>
      <c r="Q45" s="287"/>
      <c r="R45" s="287"/>
      <c r="W45" s="404"/>
      <c r="X45" s="404"/>
      <c r="Y45" s="404"/>
      <c r="Z45" s="404"/>
      <c r="AA45" s="404"/>
      <c r="AB45" s="404"/>
    </row>
    <row r="46" spans="2:33" ht="23.25">
      <c r="C46" s="446"/>
      <c r="D46" s="442" t="s">
        <v>769</v>
      </c>
      <c r="E46" s="287"/>
      <c r="F46" s="287"/>
      <c r="G46" s="287"/>
      <c r="H46" s="287"/>
      <c r="I46" s="287"/>
      <c r="J46" s="287"/>
      <c r="K46" s="287"/>
      <c r="L46" s="287"/>
      <c r="M46" s="287"/>
      <c r="N46" s="287"/>
      <c r="O46" s="287"/>
      <c r="P46" s="287"/>
      <c r="Q46" s="287"/>
      <c r="R46" s="287"/>
    </row>
    <row r="47" spans="2:33" ht="24" thickBot="1">
      <c r="C47" s="614">
        <v>15.67</v>
      </c>
      <c r="D47" s="618">
        <v>18.02</v>
      </c>
      <c r="E47" s="287"/>
      <c r="F47" s="287"/>
      <c r="G47" s="287"/>
      <c r="H47" s="287"/>
      <c r="I47" s="287"/>
      <c r="J47" s="287"/>
      <c r="K47" s="287"/>
      <c r="L47" s="287"/>
      <c r="M47" s="287"/>
      <c r="N47" s="287"/>
      <c r="O47" s="287"/>
      <c r="P47" s="287"/>
      <c r="Q47" s="287"/>
      <c r="R47" s="287"/>
    </row>
    <row r="48" spans="2:33" ht="23.25">
      <c r="B48" s="335"/>
      <c r="C48" s="287"/>
      <c r="D48" s="287"/>
      <c r="E48" s="287"/>
      <c r="F48" s="287"/>
      <c r="G48" s="287"/>
      <c r="H48" s="287"/>
      <c r="I48" s="287"/>
      <c r="J48" s="447"/>
      <c r="K48" s="287"/>
      <c r="L48" s="287"/>
      <c r="M48" s="287"/>
      <c r="N48" s="287"/>
      <c r="O48" s="287"/>
      <c r="P48" s="287"/>
      <c r="Q48" s="287"/>
      <c r="R48" s="287"/>
    </row>
    <row r="49" spans="2:33" ht="23.25">
      <c r="B49" s="335"/>
      <c r="C49" s="287"/>
      <c r="D49" s="287"/>
      <c r="E49" s="287"/>
      <c r="F49" s="287"/>
      <c r="G49" s="287"/>
      <c r="H49" s="287"/>
      <c r="I49" s="287"/>
      <c r="J49" s="287"/>
      <c r="K49" s="287"/>
      <c r="L49" s="287"/>
      <c r="M49" s="287"/>
      <c r="N49" s="287"/>
      <c r="O49" s="287"/>
      <c r="P49" s="287"/>
      <c r="Q49" s="287"/>
      <c r="R49" s="287"/>
    </row>
    <row r="50" spans="2:33">
      <c r="B50" s="335"/>
    </row>
    <row r="51" spans="2:33">
      <c r="X51" s="425"/>
      <c r="Y51" s="425"/>
      <c r="AB51" s="404"/>
      <c r="AC51" s="404"/>
      <c r="AD51" s="404"/>
      <c r="AE51" s="404"/>
      <c r="AF51" s="404"/>
      <c r="AG51" s="404"/>
    </row>
    <row r="52" spans="2:33">
      <c r="X52" s="425"/>
      <c r="Y52" s="425"/>
      <c r="AB52" s="404"/>
      <c r="AC52" s="404"/>
      <c r="AD52" s="404"/>
      <c r="AE52" s="404"/>
      <c r="AF52" s="404"/>
      <c r="AG52" s="404"/>
    </row>
    <row r="53" spans="2:33" ht="15.75">
      <c r="M53" s="448"/>
      <c r="S53" s="404"/>
      <c r="T53" s="297"/>
      <c r="U53" s="425"/>
      <c r="V53" s="425"/>
      <c r="W53" s="425"/>
      <c r="X53" s="425"/>
      <c r="Y53" s="425"/>
      <c r="AB53" s="404"/>
      <c r="AC53" s="404"/>
      <c r="AD53" s="404"/>
      <c r="AE53" s="404"/>
      <c r="AF53" s="404"/>
      <c r="AG53" s="404"/>
    </row>
    <row r="54" spans="2:33" ht="15.75">
      <c r="M54" s="448"/>
      <c r="S54" s="404"/>
      <c r="T54" s="297"/>
      <c r="U54" s="425"/>
      <c r="V54" s="425"/>
      <c r="W54" s="425"/>
      <c r="X54" s="425"/>
      <c r="Y54" s="425"/>
      <c r="AB54" s="404"/>
      <c r="AC54" s="404"/>
      <c r="AD54" s="404"/>
      <c r="AE54" s="404"/>
      <c r="AF54" s="404"/>
      <c r="AG54" s="404"/>
    </row>
    <row r="55" spans="2:33" ht="15.75">
      <c r="K55" s="118"/>
      <c r="L55" s="448"/>
      <c r="M55" s="448"/>
      <c r="S55" s="404"/>
      <c r="T55" s="297"/>
      <c r="U55" s="425"/>
      <c r="V55" s="425"/>
      <c r="W55" s="425"/>
      <c r="X55" s="425"/>
      <c r="Y55" s="425"/>
      <c r="AB55" s="404"/>
      <c r="AC55" s="404"/>
      <c r="AD55" s="404"/>
      <c r="AE55" s="404"/>
      <c r="AF55" s="404"/>
      <c r="AG55" s="404"/>
    </row>
    <row r="56" spans="2:33" ht="15.75">
      <c r="B56" s="335"/>
      <c r="J56" s="118"/>
      <c r="K56" s="118"/>
      <c r="L56" s="448"/>
      <c r="M56" s="448"/>
      <c r="Y56" s="425"/>
      <c r="AB56" s="404"/>
      <c r="AC56" s="404"/>
      <c r="AD56" s="404"/>
      <c r="AE56" s="404"/>
      <c r="AF56" s="404"/>
      <c r="AG56" s="404"/>
    </row>
    <row r="57" spans="2:33">
      <c r="B57" s="335"/>
      <c r="J57" s="118"/>
      <c r="Y57" s="425"/>
      <c r="AB57" s="404"/>
      <c r="AC57" s="404"/>
      <c r="AD57" s="404"/>
      <c r="AE57" s="404"/>
      <c r="AF57" s="404"/>
      <c r="AG57" s="404"/>
    </row>
    <row r="58" spans="2:33">
      <c r="B58" s="335"/>
      <c r="Y58" s="425"/>
      <c r="AB58" s="404"/>
      <c r="AC58" s="404"/>
      <c r="AD58" s="404"/>
      <c r="AE58" s="404"/>
      <c r="AF58" s="404"/>
      <c r="AG58" s="404"/>
    </row>
    <row r="59" spans="2:33">
      <c r="B59" s="335"/>
      <c r="Y59" s="425"/>
      <c r="AB59" s="404"/>
      <c r="AC59" s="404"/>
      <c r="AD59" s="404"/>
      <c r="AE59" s="404"/>
      <c r="AF59" s="404"/>
      <c r="AG59" s="404"/>
    </row>
    <row r="60" spans="2:33">
      <c r="B60" s="335"/>
      <c r="Y60" s="425"/>
      <c r="AB60" s="404"/>
      <c r="AC60" s="404"/>
      <c r="AD60" s="404"/>
      <c r="AE60" s="404"/>
      <c r="AF60" s="404"/>
      <c r="AG60" s="404"/>
    </row>
    <row r="61" spans="2:33">
      <c r="B61" s="335"/>
      <c r="Y61" s="425"/>
      <c r="AB61" s="404"/>
      <c r="AC61" s="404"/>
      <c r="AD61" s="404"/>
      <c r="AE61" s="404"/>
      <c r="AF61" s="404"/>
      <c r="AG61" s="404"/>
    </row>
    <row r="62" spans="2:33">
      <c r="B62" s="335"/>
      <c r="Y62" s="425"/>
      <c r="AB62" s="404"/>
      <c r="AC62" s="404"/>
      <c r="AD62" s="404"/>
      <c r="AE62" s="404"/>
      <c r="AF62" s="404"/>
      <c r="AG62" s="404"/>
    </row>
    <row r="63" spans="2:33">
      <c r="B63" s="335"/>
      <c r="Y63" s="425"/>
      <c r="AB63" s="404"/>
      <c r="AC63" s="404"/>
      <c r="AD63" s="404"/>
      <c r="AE63" s="404"/>
      <c r="AF63" s="404"/>
      <c r="AG63" s="404"/>
    </row>
    <row r="64" spans="2:33">
      <c r="B64" s="335"/>
    </row>
    <row r="65" spans="2:2">
      <c r="B65" s="335"/>
    </row>
    <row r="66" spans="2:2">
      <c r="B66" s="335"/>
    </row>
    <row r="67" spans="2:2">
      <c r="B67" s="335"/>
    </row>
    <row r="68" spans="2:2">
      <c r="B68" s="335"/>
    </row>
  </sheetData>
  <sheetProtection algorithmName="SHA-512" hashValue="ZZgwdT2j0um3MV1IghCB62riqDEbL6JzOiL55BvTvg4zzJnGzNWjEfK/KWz4bEIJUHXUcC7xmc6cP37MLmKh4A==" saltValue="5WKPHkBYEEXP3U7iKyliiw==" spinCount="100000" sheet="1" objects="1" scenarios="1"/>
  <mergeCells count="41">
    <mergeCell ref="C31:D31"/>
    <mergeCell ref="L31:M31"/>
    <mergeCell ref="C37:D37"/>
    <mergeCell ref="E37:F38"/>
    <mergeCell ref="G37:H38"/>
    <mergeCell ref="L37:O37"/>
    <mergeCell ref="L38:M38"/>
    <mergeCell ref="N38:O38"/>
    <mergeCell ref="L34:M34"/>
    <mergeCell ref="C32:D32"/>
    <mergeCell ref="L32:M32"/>
    <mergeCell ref="C33:D33"/>
    <mergeCell ref="L33:M33"/>
    <mergeCell ref="B3:S3"/>
    <mergeCell ref="C27:J27"/>
    <mergeCell ref="E28:F29"/>
    <mergeCell ref="G28:H29"/>
    <mergeCell ref="I28:J29"/>
    <mergeCell ref="C29:D30"/>
    <mergeCell ref="L29:M30"/>
    <mergeCell ref="N29:O29"/>
    <mergeCell ref="C9:C12"/>
    <mergeCell ref="C13:C16"/>
    <mergeCell ref="C17:C20"/>
    <mergeCell ref="C21:C24"/>
    <mergeCell ref="E6:J6"/>
    <mergeCell ref="K6:P6"/>
    <mergeCell ref="E7:F7"/>
    <mergeCell ref="G7:H7"/>
    <mergeCell ref="C43:D45"/>
    <mergeCell ref="C41:D41"/>
    <mergeCell ref="C39:D39"/>
    <mergeCell ref="C40:D40"/>
    <mergeCell ref="C34:D34"/>
    <mergeCell ref="Q5:R7"/>
    <mergeCell ref="C6:C8"/>
    <mergeCell ref="I7:J7"/>
    <mergeCell ref="K7:L7"/>
    <mergeCell ref="M7:N7"/>
    <mergeCell ref="O7:P7"/>
    <mergeCell ref="E5:P5"/>
  </mergeCells>
  <conditionalFormatting sqref="R1">
    <cfRule type="cellIs" dxfId="4" priority="4" stopIfTrue="1" operator="notEqual">
      <formula>0</formula>
    </cfRule>
    <cfRule type="cellIs" dxfId="3" priority="5" stopIfTrue="1" operator="equal">
      <formula>0</formula>
    </cfRule>
  </conditionalFormatting>
  <conditionalFormatting sqref="T9:T26 T36:T37 T39">
    <cfRule type="cellIs" dxfId="2" priority="1" stopIfTrue="1" operator="equal">
      <formula>"check"</formula>
    </cfRule>
  </conditionalFormatting>
  <conditionalFormatting sqref="T53:T55">
    <cfRule type="cellIs" dxfId="1" priority="2" stopIfTrue="1" operator="equal">
      <formula>"check"</formula>
    </cfRule>
  </conditionalFormatting>
  <conditionalFormatting sqref="V9 V13 V17 V21">
    <cfRule type="cellIs" dxfId="0" priority="3" stopIfTrue="1" operator="notEqual">
      <formula>0</formula>
    </cfRule>
  </conditionalFormatting>
  <hyperlinks>
    <hyperlink ref="C1" location="'Cover Page'!A1" display="Back to Cover Page" xr:uid="{829494A7-3230-484A-8C2C-1500D162877C}"/>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9AAA1FEBE62E42B149BE024440486F" ma:contentTypeVersion="4" ma:contentTypeDescription="Create a new document." ma:contentTypeScope="" ma:versionID="b629476e0aca272322fd56689e5d7e9a">
  <xsd:schema xmlns:xsd="http://www.w3.org/2001/XMLSchema" xmlns:xs="http://www.w3.org/2001/XMLSchema" xmlns:p="http://schemas.microsoft.com/office/2006/metadata/properties" xmlns:ns2="851118cb-2720-4681-acc7-531e59a79ab6" targetNamespace="http://schemas.microsoft.com/office/2006/metadata/properties" ma:root="true" ma:fieldsID="5113f5e894b1df12fee68636dd247a32" ns2:_="">
    <xsd:import namespace="851118cb-2720-4681-acc7-531e59a79a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118cb-2720-4681-acc7-531e59a79a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6135D6-010F-4644-8EB7-6EBEB0BE8E29}">
  <ds:schemaRefs>
    <ds:schemaRef ds:uri="http://purl.org/dc/elements/1.1/"/>
    <ds:schemaRef ds:uri="http://schemas.openxmlformats.org/package/2006/metadata/core-properties"/>
    <ds:schemaRef ds:uri="http://purl.org/dc/dcmitype/"/>
    <ds:schemaRef ds:uri="http://schemas.microsoft.com/office/2006/documentManagement/types"/>
    <ds:schemaRef ds:uri="2fc6bf26-cd15-4b6e-8692-46d0de6a223b"/>
    <ds:schemaRef ds:uri="http://schemas.microsoft.com/office/infopath/2007/PartnerControls"/>
    <ds:schemaRef ds:uri="http://www.w3.org/XML/1998/namespace"/>
    <ds:schemaRef ds:uri="55e37b25-6d2e-41d5-95ed-fb3159d1990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B98EA45-31CF-4329-B10E-92A3B89E0028}">
  <ds:schemaRefs>
    <ds:schemaRef ds:uri="http://schemas.microsoft.com/sharepoint/v3/contenttype/forms"/>
  </ds:schemaRefs>
</ds:datastoreItem>
</file>

<file path=customXml/itemProps3.xml><?xml version="1.0" encoding="utf-8"?>
<ds:datastoreItem xmlns:ds="http://schemas.openxmlformats.org/officeDocument/2006/customXml" ds:itemID="{1F58887D-7FC9-47B9-986C-2E384A89E3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Cover Page</vt:lpstr>
      <vt:lpstr>PV Cashflow AFS FI</vt:lpstr>
      <vt:lpstr>BESS Cashflow AFS FI</vt:lpstr>
      <vt:lpstr>Capex appendix</vt:lpstr>
      <vt:lpstr>Success and Dev fee appendix</vt:lpstr>
      <vt:lpstr>Debt funding appendix</vt:lpstr>
      <vt:lpstr>Technical appendix</vt:lpstr>
      <vt:lpstr>BEE appendix</vt:lpstr>
      <vt:lpstr>Macro-economic inputs</vt:lpstr>
      <vt:lpstr>Issues</vt:lpstr>
      <vt:lpstr>Megaflex Gen NLA</vt:lpstr>
      <vt:lpstr>Megaflex LA</vt:lpstr>
      <vt:lpstr>Annual_Cycles</vt:lpstr>
      <vt:lpstr>BESS_COD</vt:lpstr>
      <vt:lpstr>BESS_PPA_EndDate</vt:lpstr>
      <vt:lpstr>BESS_Price</vt:lpstr>
      <vt:lpstr>PV_COD</vt:lpstr>
      <vt:lpstr>PV_PPA_EndDate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Vanessa Snyman</cp:lastModifiedBy>
  <cp:revision/>
  <cp:lastPrinted>2025-03-11T04:49:08Z</cp:lastPrinted>
  <dcterms:created xsi:type="dcterms:W3CDTF">2022-04-14T09:39:20Z</dcterms:created>
  <dcterms:modified xsi:type="dcterms:W3CDTF">2025-03-11T04:52:41Z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0x010100F59AAA1FEBE62E42B149BE024440486F</vt:lpwstr>
  </property>
  <property fmtid="{D5CDD505-2E9C-101B-9397-08002B2CF9AE}" pid="3" name="MediaServiceImageTags">
    <vt:lpwstr/>
  </property>
</Properties>
</file>